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保険料シュミレーション\"/>
    </mc:Choice>
  </mc:AlternateContent>
  <xr:revisionPtr revIDLastSave="0" documentId="8_{18855C0C-89CB-4448-AD52-3C1CA421E69F}" xr6:coauthVersionLast="47" xr6:coauthVersionMax="47" xr10:uidLastSave="{00000000-0000-0000-0000-000000000000}"/>
  <workbookProtection workbookAlgorithmName="SHA-512" workbookHashValue="Tq/y/+KggShJSbpbfFrViqAC5sToZjOJdJ61ZXTB8YhxaYO9W3oJeSLS1gMALNdnZAjvkjfcMdTG3Do1zj60nQ==" workbookSaltValue="csCL7mT5hfjplmppxiqYsw==" workbookSpinCount="100000" lockStructure="1"/>
  <bookViews>
    <workbookView xWindow="-120" yWindow="-120" windowWidth="29040" windowHeight="15720" tabRatio="538" xr2:uid="{3965377F-19B5-4826-9741-6580271D7E0A}"/>
  </bookViews>
  <sheets>
    <sheet name="保険料試算⑨" sheetId="7" r:id="rId1"/>
  </sheets>
  <definedNames>
    <definedName name="_xlnm.Print_Area" localSheetId="0">保険料試算⑨!$B$1:$T$24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7" l="1"/>
  <c r="H18" i="7" l="1"/>
  <c r="Y125" i="7"/>
  <c r="Y124" i="7"/>
  <c r="Y123" i="7"/>
  <c r="AA122" i="7"/>
  <c r="Y119" i="7"/>
  <c r="Y118" i="7"/>
  <c r="Y117" i="7"/>
  <c r="AA116" i="7"/>
  <c r="W91" i="7"/>
  <c r="W90" i="7"/>
  <c r="W89" i="7"/>
  <c r="W88" i="7"/>
  <c r="W87" i="7"/>
  <c r="AO83" i="7"/>
  <c r="AN83" i="7"/>
  <c r="AM83" i="7"/>
  <c r="AL83" i="7"/>
  <c r="AK83" i="7"/>
  <c r="AJ83" i="7"/>
  <c r="AI83" i="7"/>
  <c r="AH83" i="7"/>
  <c r="AG83" i="7"/>
  <c r="AF83" i="7"/>
  <c r="AE83" i="7"/>
  <c r="AD83" i="7"/>
  <c r="AC83" i="7"/>
  <c r="AB83" i="7"/>
  <c r="AA83" i="7"/>
  <c r="Z83" i="7"/>
  <c r="Y83" i="7"/>
  <c r="X83" i="7"/>
  <c r="X91" i="7" s="1"/>
  <c r="W83" i="7"/>
  <c r="AO82" i="7"/>
  <c r="AN82" i="7"/>
  <c r="AM82" i="7"/>
  <c r="AL82" i="7"/>
  <c r="AK82" i="7"/>
  <c r="AJ82" i="7"/>
  <c r="AI82" i="7"/>
  <c r="AH82" i="7"/>
  <c r="AG82" i="7"/>
  <c r="AF82" i="7"/>
  <c r="AE82" i="7"/>
  <c r="AD82" i="7"/>
  <c r="AC82" i="7"/>
  <c r="AB82" i="7"/>
  <c r="AA82" i="7"/>
  <c r="Z82" i="7"/>
  <c r="Y82" i="7"/>
  <c r="X82" i="7"/>
  <c r="X90" i="7" s="1"/>
  <c r="W82" i="7"/>
  <c r="AO81" i="7"/>
  <c r="AN81" i="7"/>
  <c r="AM81" i="7"/>
  <c r="AL81" i="7"/>
  <c r="AK81" i="7"/>
  <c r="AJ81" i="7"/>
  <c r="AI81" i="7"/>
  <c r="AH81" i="7"/>
  <c r="AG81" i="7"/>
  <c r="AF81" i="7"/>
  <c r="AE81" i="7"/>
  <c r="AD81" i="7"/>
  <c r="AC81" i="7"/>
  <c r="AB81" i="7"/>
  <c r="AA81" i="7"/>
  <c r="Z81" i="7"/>
  <c r="Y81" i="7"/>
  <c r="X81" i="7"/>
  <c r="W81" i="7"/>
  <c r="AO80" i="7"/>
  <c r="AN80" i="7"/>
  <c r="AM80" i="7"/>
  <c r="AL80" i="7"/>
  <c r="AK80" i="7"/>
  <c r="AJ80" i="7"/>
  <c r="AI80" i="7"/>
  <c r="AH80" i="7"/>
  <c r="AG80" i="7"/>
  <c r="AF80" i="7"/>
  <c r="AE80" i="7"/>
  <c r="AD80" i="7"/>
  <c r="AC80" i="7"/>
  <c r="AB80" i="7"/>
  <c r="AA80" i="7"/>
  <c r="Z80" i="7"/>
  <c r="Y80" i="7"/>
  <c r="X80" i="7"/>
  <c r="X88" i="7" s="1"/>
  <c r="W80" i="7"/>
  <c r="AO79" i="7"/>
  <c r="AN79" i="7"/>
  <c r="AM79" i="7"/>
  <c r="AL79" i="7"/>
  <c r="AK79" i="7"/>
  <c r="AJ79" i="7"/>
  <c r="AI79" i="7"/>
  <c r="AH79" i="7"/>
  <c r="AG79" i="7"/>
  <c r="AF79" i="7"/>
  <c r="AE79" i="7"/>
  <c r="AD79" i="7"/>
  <c r="AC79" i="7"/>
  <c r="AC87" i="7" s="1"/>
  <c r="AB79" i="7"/>
  <c r="AB87" i="7" s="1"/>
  <c r="AA79" i="7"/>
  <c r="Z79" i="7"/>
  <c r="Z87" i="7" s="1"/>
  <c r="Y79" i="7"/>
  <c r="X79" i="7"/>
  <c r="W79" i="7"/>
  <c r="AI75" i="7"/>
  <c r="AH75" i="7"/>
  <c r="AG75" i="7"/>
  <c r="AF75" i="7"/>
  <c r="AE75" i="7"/>
  <c r="AD75" i="7"/>
  <c r="AC75" i="7"/>
  <c r="AB75" i="7"/>
  <c r="AA75" i="7"/>
  <c r="Z75" i="7"/>
  <c r="Y75" i="7"/>
  <c r="X75" i="7"/>
  <c r="W75" i="7"/>
  <c r="AI74" i="7"/>
  <c r="AH74" i="7"/>
  <c r="AG74" i="7"/>
  <c r="AF74" i="7"/>
  <c r="AE74" i="7"/>
  <c r="AD74" i="7"/>
  <c r="AC74" i="7"/>
  <c r="AB74" i="7"/>
  <c r="AA74" i="7"/>
  <c r="Z74" i="7"/>
  <c r="Y74" i="7"/>
  <c r="X74" i="7"/>
  <c r="W74" i="7"/>
  <c r="AI73" i="7"/>
  <c r="AH73" i="7"/>
  <c r="AG73" i="7"/>
  <c r="AF73" i="7"/>
  <c r="AE73" i="7"/>
  <c r="AD73" i="7"/>
  <c r="AC73" i="7"/>
  <c r="AB73" i="7"/>
  <c r="AA73" i="7"/>
  <c r="Z73" i="7"/>
  <c r="Y73" i="7"/>
  <c r="X73" i="7"/>
  <c r="W73" i="7"/>
  <c r="AI72" i="7"/>
  <c r="AH72" i="7"/>
  <c r="AG72" i="7"/>
  <c r="AF72" i="7"/>
  <c r="AE72" i="7"/>
  <c r="AD72" i="7"/>
  <c r="AC72" i="7"/>
  <c r="AB72" i="7"/>
  <c r="AA72" i="7"/>
  <c r="Z72" i="7"/>
  <c r="Y72" i="7"/>
  <c r="X72" i="7"/>
  <c r="W72" i="7"/>
  <c r="AI71" i="7"/>
  <c r="AH71" i="7"/>
  <c r="AG71" i="7"/>
  <c r="AF71" i="7"/>
  <c r="AE71" i="7"/>
  <c r="AD71" i="7"/>
  <c r="AC71" i="7"/>
  <c r="AB71" i="7"/>
  <c r="AA71" i="7"/>
  <c r="Z71" i="7"/>
  <c r="Y71" i="7"/>
  <c r="X71" i="7"/>
  <c r="W71" i="7"/>
  <c r="AK65" i="7"/>
  <c r="AJ65" i="7"/>
  <c r="AF65" i="7"/>
  <c r="AE65" i="7"/>
  <c r="AA65" i="7"/>
  <c r="Z65" i="7"/>
  <c r="AK64" i="7"/>
  <c r="AJ64" i="7"/>
  <c r="AF64" i="7"/>
  <c r="AE64" i="7"/>
  <c r="AA64" i="7"/>
  <c r="Z64" i="7"/>
  <c r="AK63" i="7"/>
  <c r="AJ63" i="7"/>
  <c r="AF63" i="7"/>
  <c r="AE63" i="7"/>
  <c r="AA63" i="7"/>
  <c r="Z63" i="7"/>
  <c r="AK62" i="7"/>
  <c r="AJ62" i="7"/>
  <c r="AF62" i="7"/>
  <c r="AE62" i="7"/>
  <c r="AA62" i="7"/>
  <c r="Z62" i="7"/>
  <c r="AK61" i="7"/>
  <c r="AJ61" i="7"/>
  <c r="AF61" i="7"/>
  <c r="AE61" i="7"/>
  <c r="AA61" i="7"/>
  <c r="Z61" i="7"/>
  <c r="AK60" i="7"/>
  <c r="AJ60" i="7"/>
  <c r="AF60" i="7"/>
  <c r="AE60" i="7"/>
  <c r="AA60" i="7"/>
  <c r="Z60" i="7"/>
  <c r="AK59" i="7"/>
  <c r="AJ59" i="7"/>
  <c r="AF59" i="7"/>
  <c r="AE59" i="7"/>
  <c r="AA59" i="7"/>
  <c r="Z59" i="7"/>
  <c r="AK58" i="7"/>
  <c r="AJ58" i="7"/>
  <c r="AF58" i="7"/>
  <c r="AE58" i="7"/>
  <c r="AA58" i="7"/>
  <c r="Z58" i="7"/>
  <c r="AK57" i="7"/>
  <c r="AJ57" i="7"/>
  <c r="AF57" i="7"/>
  <c r="AE57" i="7"/>
  <c r="AA57" i="7"/>
  <c r="Z57" i="7"/>
  <c r="AK56" i="7"/>
  <c r="AJ56" i="7"/>
  <c r="AF56" i="7"/>
  <c r="AE56" i="7"/>
  <c r="AA56" i="7"/>
  <c r="Z56" i="7"/>
  <c r="AK55" i="7"/>
  <c r="AJ55" i="7"/>
  <c r="AF55" i="7"/>
  <c r="AE55" i="7"/>
  <c r="AA55" i="7"/>
  <c r="Z55" i="7"/>
  <c r="AK54" i="7"/>
  <c r="AJ54" i="7"/>
  <c r="AF54" i="7"/>
  <c r="AE54" i="7"/>
  <c r="AA54" i="7"/>
  <c r="Z54" i="7"/>
  <c r="AI49" i="7"/>
  <c r="AK49" i="7" s="1"/>
  <c r="AD49" i="7"/>
  <c r="AF49" i="7" s="1"/>
  <c r="AC49" i="7"/>
  <c r="AH49" i="7" s="1"/>
  <c r="Y49" i="7"/>
  <c r="AA49" i="7" s="1"/>
  <c r="AH44" i="7"/>
  <c r="W44" i="7"/>
  <c r="AH43" i="7"/>
  <c r="W43" i="7"/>
  <c r="AH42" i="7"/>
  <c r="W42" i="7"/>
  <c r="AH41" i="7"/>
  <c r="W41" i="7"/>
  <c r="AH40" i="7"/>
  <c r="W40" i="7"/>
  <c r="AE36" i="7"/>
  <c r="AC36" i="7"/>
  <c r="AA36" i="7"/>
  <c r="Y36" i="7"/>
  <c r="W33" i="7"/>
  <c r="W32" i="7"/>
  <c r="W31" i="7"/>
  <c r="W30" i="7"/>
  <c r="W29" i="7"/>
  <c r="AE25" i="7"/>
  <c r="AC25" i="7"/>
  <c r="AA25" i="7"/>
  <c r="Y25" i="7"/>
  <c r="Z22" i="7"/>
  <c r="Y22" i="7"/>
  <c r="X22" i="7"/>
  <c r="W22" i="7"/>
  <c r="Z21" i="7"/>
  <c r="Y21" i="7"/>
  <c r="X21" i="7"/>
  <c r="W21" i="7"/>
  <c r="Z20" i="7"/>
  <c r="Y20" i="7"/>
  <c r="X20" i="7"/>
  <c r="W20" i="7"/>
  <c r="Z19" i="7"/>
  <c r="K6" i="7" s="1"/>
  <c r="Y19" i="7"/>
  <c r="H6" i="7" s="1"/>
  <c r="X19" i="7"/>
  <c r="E6" i="7" s="1"/>
  <c r="W19" i="7"/>
  <c r="Z18" i="7"/>
  <c r="Y18" i="7"/>
  <c r="X18" i="7"/>
  <c r="W18" i="7"/>
  <c r="K18" i="7"/>
  <c r="E18" i="7"/>
  <c r="AF14" i="7"/>
  <c r="AD14" i="7"/>
  <c r="AA14" i="7"/>
  <c r="Y14" i="7"/>
  <c r="K16" i="7"/>
  <c r="H16" i="7"/>
  <c r="E16" i="7"/>
  <c r="K13" i="7"/>
  <c r="H13" i="7"/>
  <c r="E13" i="7"/>
  <c r="CB11" i="7"/>
  <c r="AL11" i="7"/>
  <c r="AG11" i="7"/>
  <c r="AB11" i="7"/>
  <c r="AM11" i="7" s="1"/>
  <c r="CB10" i="7"/>
  <c r="AL10" i="7"/>
  <c r="AG10" i="7"/>
  <c r="AB10" i="7"/>
  <c r="AM10" i="7" s="1"/>
  <c r="K11" i="7"/>
  <c r="H11" i="7"/>
  <c r="E11" i="7"/>
  <c r="CB9" i="7"/>
  <c r="CB8" i="7"/>
  <c r="AL8" i="7"/>
  <c r="K8" i="7"/>
  <c r="H8" i="7"/>
  <c r="E8" i="7"/>
  <c r="CB7" i="7"/>
  <c r="AL7" i="7"/>
  <c r="AG7" i="7"/>
  <c r="AB5" i="7"/>
  <c r="AG8" i="7" s="1"/>
  <c r="AD3" i="7"/>
  <c r="L4" i="7" s="1"/>
  <c r="N13" i="7" l="1"/>
  <c r="S13" i="7" s="1"/>
  <c r="Y87" i="7"/>
  <c r="Z89" i="7"/>
  <c r="AA89" i="7"/>
  <c r="AB89" i="7"/>
  <c r="AC89" i="7"/>
  <c r="Z90" i="7"/>
  <c r="AA87" i="7"/>
  <c r="AE32" i="7"/>
  <c r="Y91" i="7"/>
  <c r="Z91" i="7"/>
  <c r="AA91" i="7"/>
  <c r="N11" i="7"/>
  <c r="S11" i="7" s="1"/>
  <c r="T12" i="7" s="1"/>
  <c r="AB91" i="7"/>
  <c r="AC91" i="7"/>
  <c r="Y90" i="7"/>
  <c r="AA90" i="7"/>
  <c r="AB90" i="7"/>
  <c r="AC90" i="7"/>
  <c r="I4" i="7"/>
  <c r="AE44" i="7"/>
  <c r="AF20" i="7"/>
  <c r="F4" i="7"/>
  <c r="K4" i="7"/>
  <c r="M4" i="7" s="1"/>
  <c r="K21" i="7" s="1"/>
  <c r="H4" i="7"/>
  <c r="AA44" i="7"/>
  <c r="AA32" i="7"/>
  <c r="AA20" i="7"/>
  <c r="N18" i="7"/>
  <c r="S18" i="7" s="1"/>
  <c r="N16" i="7"/>
  <c r="Q17" i="7" s="1"/>
  <c r="N8" i="7"/>
  <c r="S8" i="7" s="1"/>
  <c r="N6" i="7"/>
  <c r="S6" i="7" s="1"/>
  <c r="AA88" i="7"/>
  <c r="Z88" i="7"/>
  <c r="AC88" i="7"/>
  <c r="Y88" i="7"/>
  <c r="AB88" i="7"/>
  <c r="AB9" i="7"/>
  <c r="AB7" i="7"/>
  <c r="AM7" i="7" s="1"/>
  <c r="AJ49" i="7"/>
  <c r="Y89" i="7"/>
  <c r="X89" i="7"/>
  <c r="AA19" i="7"/>
  <c r="AA22" i="7"/>
  <c r="AB22" i="7" s="1"/>
  <c r="AA30" i="7"/>
  <c r="AA33" i="7"/>
  <c r="AF19" i="7"/>
  <c r="AF22" i="7"/>
  <c r="AE30" i="7"/>
  <c r="AE33" i="7"/>
  <c r="AA41" i="7"/>
  <c r="AA43" i="7"/>
  <c r="Z49" i="7"/>
  <c r="AA18" i="7"/>
  <c r="AA21" i="7"/>
  <c r="AB21" i="7" s="1"/>
  <c r="AE41" i="7"/>
  <c r="AE43" i="7"/>
  <c r="AA31" i="7"/>
  <c r="AG9" i="7"/>
  <c r="AG5" i="7"/>
  <c r="AL9" i="7"/>
  <c r="AL5" i="7"/>
  <c r="AF18" i="7"/>
  <c r="AF21" i="7"/>
  <c r="AE31" i="7"/>
  <c r="X87" i="7"/>
  <c r="AE49" i="7"/>
  <c r="AB8" i="7"/>
  <c r="AA29" i="7"/>
  <c r="AA40" i="7"/>
  <c r="AA42" i="7"/>
  <c r="AE29" i="7"/>
  <c r="AE40" i="7"/>
  <c r="AE42" i="7"/>
  <c r="AF44" i="7" l="1"/>
  <c r="Q12" i="7"/>
  <c r="AF32" i="7"/>
  <c r="O4" i="7"/>
  <c r="J4" i="7"/>
  <c r="H21" i="7" s="1"/>
  <c r="S16" i="7"/>
  <c r="T17" i="7" s="1"/>
  <c r="AB18" i="7"/>
  <c r="AG18" i="7" s="1"/>
  <c r="AF29" i="7"/>
  <c r="AF30" i="7"/>
  <c r="AG21" i="7"/>
  <c r="AG22" i="7"/>
  <c r="AM9" i="7"/>
  <c r="AB20" i="7" s="1"/>
  <c r="AG20" i="7" s="1"/>
  <c r="AF43" i="7"/>
  <c r="AF41" i="7"/>
  <c r="AM8" i="7"/>
  <c r="AB19" i="7" s="1"/>
  <c r="AG19" i="7" s="1"/>
  <c r="E4" i="7"/>
  <c r="AF42" i="7"/>
  <c r="AF40" i="7"/>
  <c r="AF31" i="7"/>
  <c r="AF33" i="7"/>
  <c r="AI43" i="7" l="1"/>
  <c r="AI40" i="7"/>
  <c r="AI44" i="7"/>
  <c r="AI42" i="7"/>
  <c r="AI41" i="7"/>
  <c r="N4" i="7"/>
  <c r="P4" i="7" s="1"/>
  <c r="G4" i="7"/>
  <c r="E21" i="7" s="1"/>
  <c r="N21" i="7" l="1"/>
  <c r="S4" i="7"/>
  <c r="Q5" i="7"/>
  <c r="S21" i="7" l="1"/>
  <c r="T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4" authorId="0" shapeId="0" xr:uid="{44617ADA-76EF-4CC0-B658-AB5A97885180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診療報酬額または、医業収入額の年間額（前年分）を円単位で入力</t>
        </r>
      </text>
    </comment>
    <comment ref="CB4" authorId="0" shapeId="0" xr:uid="{E5D8250C-6B60-41DB-9D25-D7C7C8E0BD94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低い順</t>
        </r>
      </text>
    </comment>
    <comment ref="D5" authorId="0" shapeId="0" xr:uid="{DB76709A-626E-46C3-BC18-7D14F7DB2DB7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左記の区分：0
　　　　　：1
　　　　　：2</t>
        </r>
      </text>
    </comment>
    <comment ref="D6" authorId="0" shapeId="0" xr:uid="{82CA4939-A75C-4D15-BE41-17133448AFB5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以下、人数を入力</t>
        </r>
      </text>
    </comment>
  </commentList>
</comments>
</file>

<file path=xl/sharedStrings.xml><?xml version="1.0" encoding="utf-8"?>
<sst xmlns="http://schemas.openxmlformats.org/spreadsheetml/2006/main" count="223" uniqueCount="98">
  <si>
    <t>所得割</t>
    <rPh sb="0" eb="3">
      <t>ショトクワリ</t>
    </rPh>
    <phoneticPr fontId="2"/>
  </si>
  <si>
    <t>所得割保険料</t>
    <rPh sb="0" eb="3">
      <t>ショトクワリ</t>
    </rPh>
    <rPh sb="3" eb="6">
      <t>ホケンリョウ</t>
    </rPh>
    <phoneticPr fontId="2"/>
  </si>
  <si>
    <t>上限</t>
    <rPh sb="0" eb="2">
      <t>ジョウゲン</t>
    </rPh>
    <phoneticPr fontId="2"/>
  </si>
  <si>
    <t>下限</t>
    <rPh sb="0" eb="2">
      <t>カゲン</t>
    </rPh>
    <phoneticPr fontId="2"/>
  </si>
  <si>
    <t>後期高齢者
支援金</t>
    <rPh sb="0" eb="5">
      <t>コウキコウレイシャ</t>
    </rPh>
    <rPh sb="6" eb="9">
      <t>シエンキン</t>
    </rPh>
    <phoneticPr fontId="2"/>
  </si>
  <si>
    <t>介護納付金</t>
    <rPh sb="0" eb="2">
      <t>カイゴ</t>
    </rPh>
    <rPh sb="2" eb="5">
      <t>ノウフキン</t>
    </rPh>
    <phoneticPr fontId="2"/>
  </si>
  <si>
    <t>保険収入仮定額</t>
    <rPh sb="0" eb="2">
      <t>ホケン</t>
    </rPh>
    <rPh sb="2" eb="4">
      <t>シュウニュウ</t>
    </rPh>
    <rPh sb="4" eb="7">
      <t>カテイガク</t>
    </rPh>
    <phoneticPr fontId="2"/>
  </si>
  <si>
    <t>人数</t>
    <rPh sb="0" eb="2">
      <t>ニンズウ</t>
    </rPh>
    <phoneticPr fontId="2"/>
  </si>
  <si>
    <t>1種世帯
年総額</t>
    <rPh sb="1" eb="2">
      <t>シュ</t>
    </rPh>
    <rPh sb="2" eb="4">
      <t>セタイ</t>
    </rPh>
    <rPh sb="5" eb="6">
      <t>ネン</t>
    </rPh>
    <rPh sb="6" eb="8">
      <t>ソウガク</t>
    </rPh>
    <phoneticPr fontId="2"/>
  </si>
  <si>
    <t>1種家族
年総額</t>
    <rPh sb="1" eb="2">
      <t>シュ</t>
    </rPh>
    <rPh sb="2" eb="4">
      <t>カゾク</t>
    </rPh>
    <rPh sb="5" eb="6">
      <t>ネン</t>
    </rPh>
    <rPh sb="6" eb="8">
      <t>ソウガク</t>
    </rPh>
    <phoneticPr fontId="2"/>
  </si>
  <si>
    <t>1種組合員
年総額</t>
    <rPh sb="1" eb="2">
      <t>シュ</t>
    </rPh>
    <rPh sb="2" eb="5">
      <t>クミアイイン</t>
    </rPh>
    <rPh sb="6" eb="7">
      <t>ネン</t>
    </rPh>
    <rPh sb="7" eb="9">
      <t>ソウガク</t>
    </rPh>
    <phoneticPr fontId="2"/>
  </si>
  <si>
    <t>2種組合員
年総額</t>
    <rPh sb="1" eb="2">
      <t>シュ</t>
    </rPh>
    <rPh sb="2" eb="5">
      <t>クミアイイン</t>
    </rPh>
    <rPh sb="6" eb="7">
      <t>ネン</t>
    </rPh>
    <rPh sb="7" eb="9">
      <t>ソウガク</t>
    </rPh>
    <phoneticPr fontId="2"/>
  </si>
  <si>
    <t>２種組合員</t>
    <rPh sb="1" eb="2">
      <t>シュ</t>
    </rPh>
    <rPh sb="2" eb="5">
      <t>クミアイイン</t>
    </rPh>
    <phoneticPr fontId="2"/>
  </si>
  <si>
    <t>２種家族</t>
    <rPh sb="1" eb="2">
      <t>シュ</t>
    </rPh>
    <rPh sb="2" eb="4">
      <t>カゾク</t>
    </rPh>
    <phoneticPr fontId="2"/>
  </si>
  <si>
    <t>１種組合員</t>
    <rPh sb="1" eb="2">
      <t>シュ</t>
    </rPh>
    <rPh sb="2" eb="5">
      <t>クミアイイン</t>
    </rPh>
    <phoneticPr fontId="2"/>
  </si>
  <si>
    <t>１種家族</t>
    <rPh sb="1" eb="2">
      <t>シュ</t>
    </rPh>
    <rPh sb="2" eb="4">
      <t>カゾク</t>
    </rPh>
    <phoneticPr fontId="2"/>
  </si>
  <si>
    <t>2種家族
年総額</t>
    <rPh sb="1" eb="2">
      <t>シュ</t>
    </rPh>
    <rPh sb="2" eb="4">
      <t>カゾク</t>
    </rPh>
    <rPh sb="5" eb="6">
      <t>ネン</t>
    </rPh>
    <rPh sb="6" eb="8">
      <t>ソウガク</t>
    </rPh>
    <phoneticPr fontId="2"/>
  </si>
  <si>
    <t>2種世帯
年総額</t>
    <rPh sb="1" eb="2">
      <t>シュ</t>
    </rPh>
    <rPh sb="2" eb="4">
      <t>セタイ</t>
    </rPh>
    <rPh sb="5" eb="6">
      <t>ネン</t>
    </rPh>
    <rPh sb="6" eb="8">
      <t>ソウガク</t>
    </rPh>
    <phoneticPr fontId="2"/>
  </si>
  <si>
    <t>３種組合員</t>
    <rPh sb="1" eb="2">
      <t>シュ</t>
    </rPh>
    <rPh sb="2" eb="5">
      <t>クミアイイン</t>
    </rPh>
    <phoneticPr fontId="2"/>
  </si>
  <si>
    <t>３種家族</t>
    <rPh sb="1" eb="2">
      <t>シュ</t>
    </rPh>
    <rPh sb="2" eb="4">
      <t>カゾク</t>
    </rPh>
    <phoneticPr fontId="2"/>
  </si>
  <si>
    <t>3種組合員
年総額</t>
    <rPh sb="1" eb="2">
      <t>シュ</t>
    </rPh>
    <rPh sb="2" eb="5">
      <t>クミアイイン</t>
    </rPh>
    <rPh sb="6" eb="7">
      <t>ネン</t>
    </rPh>
    <rPh sb="7" eb="9">
      <t>ソウガク</t>
    </rPh>
    <phoneticPr fontId="2"/>
  </si>
  <si>
    <t>3種家族
年総額</t>
    <rPh sb="1" eb="2">
      <t>シュ</t>
    </rPh>
    <rPh sb="2" eb="4">
      <t>カゾク</t>
    </rPh>
    <rPh sb="5" eb="6">
      <t>ネン</t>
    </rPh>
    <rPh sb="6" eb="8">
      <t>ソウガク</t>
    </rPh>
    <phoneticPr fontId="2"/>
  </si>
  <si>
    <t>3種世帯
年総額</t>
    <rPh sb="1" eb="2">
      <t>シュ</t>
    </rPh>
    <rPh sb="2" eb="4">
      <t>セタイ</t>
    </rPh>
    <rPh sb="5" eb="6">
      <t>ネン</t>
    </rPh>
    <rPh sb="6" eb="8">
      <t>ソウガク</t>
    </rPh>
    <phoneticPr fontId="2"/>
  </si>
  <si>
    <t>この色のセルに数字を入力</t>
    <rPh sb="2" eb="3">
      <t>イロ</t>
    </rPh>
    <rPh sb="7" eb="9">
      <t>スウジ</t>
    </rPh>
    <rPh sb="10" eb="12">
      <t>ニュウリョク</t>
    </rPh>
    <phoneticPr fontId="2"/>
  </si>
  <si>
    <r>
      <t>下限</t>
    </r>
    <r>
      <rPr>
        <sz val="6"/>
        <color theme="1"/>
        <rFont val="ＭＳ ゴシック"/>
        <family val="3"/>
        <charset val="128"/>
      </rPr>
      <t>（300万円）</t>
    </r>
    <rPh sb="0" eb="2">
      <t>カゲン</t>
    </rPh>
    <rPh sb="6" eb="8">
      <t>マンエン</t>
    </rPh>
    <phoneticPr fontId="2"/>
  </si>
  <si>
    <t>保険料率</t>
    <rPh sb="0" eb="3">
      <t>ホケンリョウ</t>
    </rPh>
    <rPh sb="3" eb="4">
      <t>リツ</t>
    </rPh>
    <phoneticPr fontId="2"/>
  </si>
  <si>
    <r>
      <t>収入上限</t>
    </r>
    <r>
      <rPr>
        <sz val="6"/>
        <color theme="1"/>
        <rFont val="ＭＳ ゴシック"/>
        <family val="3"/>
        <charset val="128"/>
      </rPr>
      <t>（万円）</t>
    </r>
    <rPh sb="0" eb="2">
      <t>シュウニュウ</t>
    </rPh>
    <rPh sb="2" eb="4">
      <t>ジョウゲン</t>
    </rPh>
    <rPh sb="5" eb="6">
      <t>マン</t>
    </rPh>
    <rPh sb="6" eb="7">
      <t>エン</t>
    </rPh>
    <phoneticPr fontId="2"/>
  </si>
  <si>
    <t>設定値</t>
    <rPh sb="0" eb="3">
      <t>セッテイチ</t>
    </rPh>
    <phoneticPr fontId="2"/>
  </si>
  <si>
    <t>順位</t>
    <rPh sb="0" eb="2">
      <t>ジュンイ</t>
    </rPh>
    <phoneticPr fontId="2"/>
  </si>
  <si>
    <t>《参考》</t>
    <rPh sb="1" eb="3">
      <t>サンコウ</t>
    </rPh>
    <phoneticPr fontId="2"/>
  </si>
  <si>
    <t>令和５年度</t>
    <rPh sb="0" eb="2">
      <t>レイワ</t>
    </rPh>
    <rPh sb="3" eb="5">
      <t>ネンド</t>
    </rPh>
    <phoneticPr fontId="2"/>
  </si>
  <si>
    <t>国庫補助率%</t>
    <rPh sb="0" eb="5">
      <t>コッコホジョリツ</t>
    </rPh>
    <phoneticPr fontId="2"/>
  </si>
  <si>
    <t>新案</t>
    <rPh sb="0" eb="1">
      <t>シン</t>
    </rPh>
    <rPh sb="1" eb="2">
      <t>アン</t>
    </rPh>
    <phoneticPr fontId="2"/>
  </si>
  <si>
    <t>１種家族</t>
  </si>
  <si>
    <t>２種組合員</t>
  </si>
  <si>
    <t>２種家族</t>
  </si>
  <si>
    <t>３種組合員</t>
  </si>
  <si>
    <t>３種家族</t>
  </si>
  <si>
    <t>均等割</t>
    <rPh sb="0" eb="2">
      <t>キントウ</t>
    </rPh>
    <rPh sb="2" eb="3">
      <t>ワリ</t>
    </rPh>
    <phoneticPr fontId="2"/>
  </si>
  <si>
    <t>医療分</t>
    <rPh sb="0" eb="3">
      <t>イリョウブン</t>
    </rPh>
    <phoneticPr fontId="2"/>
  </si>
  <si>
    <t>後期支援金分</t>
    <rPh sb="0" eb="2">
      <t>コウキ</t>
    </rPh>
    <rPh sb="2" eb="5">
      <t>シエンキン</t>
    </rPh>
    <rPh sb="5" eb="6">
      <t>ブン</t>
    </rPh>
    <phoneticPr fontId="2"/>
  </si>
  <si>
    <t>介護納付金分</t>
    <rPh sb="0" eb="2">
      <t>カイゴ</t>
    </rPh>
    <rPh sb="2" eb="5">
      <t>ノウフキン</t>
    </rPh>
    <rPh sb="5" eb="6">
      <t>ブン</t>
    </rPh>
    <phoneticPr fontId="2"/>
  </si>
  <si>
    <t>案③</t>
    <rPh sb="0" eb="1">
      <t>アン</t>
    </rPh>
    <phoneticPr fontId="2"/>
  </si>
  <si>
    <t>医療分
均等割</t>
    <rPh sb="0" eb="3">
      <t>イリョウブン</t>
    </rPh>
    <rPh sb="4" eb="7">
      <t>キントウワリ</t>
    </rPh>
    <rPh sb="6" eb="7">
      <t>ワリ</t>
    </rPh>
    <phoneticPr fontId="2"/>
  </si>
  <si>
    <t>　　医療分　所得割</t>
    <rPh sb="2" eb="5">
      <t>イリョウブン</t>
    </rPh>
    <rPh sb="6" eb="9">
      <t>ショトクワリ</t>
    </rPh>
    <phoneticPr fontId="2"/>
  </si>
  <si>
    <t>後期高齢者
支援金
均等割</t>
    <rPh sb="0" eb="5">
      <t>コウキコウレイシャ</t>
    </rPh>
    <rPh sb="6" eb="9">
      <t>シエンキン</t>
    </rPh>
    <rPh sb="10" eb="13">
      <t>キントウワ</t>
    </rPh>
    <phoneticPr fontId="2"/>
  </si>
  <si>
    <t>　　後期高齢者支援金分　所得割</t>
    <rPh sb="2" eb="4">
      <t>コウキ</t>
    </rPh>
    <rPh sb="4" eb="7">
      <t>コウレイシャ</t>
    </rPh>
    <rPh sb="7" eb="10">
      <t>シエンキン</t>
    </rPh>
    <rPh sb="10" eb="11">
      <t>ブン</t>
    </rPh>
    <rPh sb="12" eb="15">
      <t>ショトクワリ</t>
    </rPh>
    <phoneticPr fontId="2"/>
  </si>
  <si>
    <t>介護納付金
均等割</t>
    <rPh sb="0" eb="5">
      <t>カイゴノウフキン</t>
    </rPh>
    <rPh sb="6" eb="9">
      <t>キントウワ</t>
    </rPh>
    <phoneticPr fontId="2"/>
  </si>
  <si>
    <t>　　介護納付金分　所得割</t>
    <rPh sb="2" eb="7">
      <t>カイゴノウフキン</t>
    </rPh>
    <rPh sb="7" eb="8">
      <t>ブン</t>
    </rPh>
    <rPh sb="9" eb="12">
      <t>ショトクワリ</t>
    </rPh>
    <phoneticPr fontId="2"/>
  </si>
  <si>
    <t>案④</t>
    <rPh sb="0" eb="1">
      <t>アン</t>
    </rPh>
    <phoneticPr fontId="2"/>
  </si>
  <si>
    <t>6/1000</t>
    <phoneticPr fontId="2"/>
  </si>
  <si>
    <t>2.5/1000</t>
    <phoneticPr fontId="2"/>
  </si>
  <si>
    <t>1.6/1000</t>
    <phoneticPr fontId="2"/>
  </si>
  <si>
    <t>年間総額
1･2･3種本+家</t>
    <rPh sb="0" eb="2">
      <t>ネンカン</t>
    </rPh>
    <rPh sb="2" eb="3">
      <t>ソウ</t>
    </rPh>
    <rPh sb="3" eb="4">
      <t>ガク</t>
    </rPh>
    <rPh sb="10" eb="11">
      <t>シュ</t>
    </rPh>
    <rPh sb="11" eb="12">
      <t>ホン</t>
    </rPh>
    <rPh sb="13" eb="14">
      <t>イエ</t>
    </rPh>
    <phoneticPr fontId="2"/>
  </si>
  <si>
    <t>後期高齢者支援金分</t>
    <rPh sb="0" eb="5">
      <t>コウキコウレイシャ</t>
    </rPh>
    <rPh sb="5" eb="9">
      <t>シエンキンブン</t>
    </rPh>
    <phoneticPr fontId="2"/>
  </si>
  <si>
    <t>介護納付金分</t>
    <rPh sb="0" eb="2">
      <t>カイゴ</t>
    </rPh>
    <rPh sb="2" eb="6">
      <t>ノウフキンブン</t>
    </rPh>
    <phoneticPr fontId="2"/>
  </si>
  <si>
    <r>
      <t>40歳以上65歳未満なら</t>
    </r>
    <r>
      <rPr>
        <b/>
        <sz val="11"/>
        <rFont val="ＭＳ ゴシック"/>
        <family val="3"/>
        <charset val="128"/>
      </rPr>
      <t>1</t>
    </r>
    <r>
      <rPr>
        <sz val="11"/>
        <rFont val="ＭＳ ゴシック"/>
        <family val="3"/>
        <charset val="128"/>
      </rPr>
      <t>をそれ以外なら</t>
    </r>
    <r>
      <rPr>
        <b/>
        <sz val="11"/>
        <rFont val="ＭＳ ゴシック"/>
        <family val="3"/>
        <charset val="128"/>
      </rPr>
      <t>0</t>
    </r>
    <r>
      <rPr>
        <sz val="11"/>
        <rFont val="ＭＳ ゴシック"/>
        <family val="3"/>
        <charset val="128"/>
      </rPr>
      <t>→</t>
    </r>
    <rPh sb="2" eb="5">
      <t>サイイジョウ</t>
    </rPh>
    <rPh sb="7" eb="8">
      <t>サイ</t>
    </rPh>
    <rPh sb="8" eb="10">
      <t>ミマン</t>
    </rPh>
    <rPh sb="16" eb="18">
      <t>イガイ</t>
    </rPh>
    <phoneticPr fontId="2"/>
  </si>
  <si>
    <r>
      <t>1種組合員
年総額</t>
    </r>
    <r>
      <rPr>
        <sz val="9"/>
        <color theme="1"/>
        <rFont val="ＭＳ ゴシック"/>
        <family val="3"/>
        <charset val="128"/>
      </rPr>
      <t>（FC･TC含む）</t>
    </r>
    <rPh sb="1" eb="2">
      <t>シュ</t>
    </rPh>
    <rPh sb="2" eb="5">
      <t>クミアイイン</t>
    </rPh>
    <rPh sb="6" eb="7">
      <t>ネン</t>
    </rPh>
    <rPh sb="7" eb="9">
      <t>ソウガク</t>
    </rPh>
    <rPh sb="15" eb="16">
      <t>フク</t>
    </rPh>
    <phoneticPr fontId="2"/>
  </si>
  <si>
    <t>１種組合員（ＦＣ・ＴＣ）</t>
    <rPh sb="1" eb="2">
      <t>シュ</t>
    </rPh>
    <rPh sb="2" eb="5">
      <t>クミアイイン</t>
    </rPh>
    <phoneticPr fontId="2"/>
  </si>
  <si>
    <t>1種組合員
FC･TC年総額</t>
    <rPh sb="1" eb="2">
      <t>シュ</t>
    </rPh>
    <rPh sb="2" eb="5">
      <t>クミアイイン</t>
    </rPh>
    <rPh sb="11" eb="12">
      <t>ネン</t>
    </rPh>
    <rPh sb="12" eb="14">
      <t>ソウガク</t>
    </rPh>
    <phoneticPr fontId="2"/>
  </si>
  <si>
    <t>現行</t>
    <rPh sb="0" eb="2">
      <t>ゲンコウ</t>
    </rPh>
    <phoneticPr fontId="2"/>
  </si>
  <si>
    <t>／</t>
    <phoneticPr fontId="2"/>
  </si>
  <si>
    <t>後期高齢者支援金分</t>
    <phoneticPr fontId="2"/>
  </si>
  <si>
    <t>介護納付金分</t>
    <phoneticPr fontId="2"/>
  </si>
  <si>
    <t>後期高齢者支援金分</t>
    <rPh sb="0" eb="8">
      <t>コウキコウレイシャシエンキン</t>
    </rPh>
    <rPh sb="8" eb="9">
      <t>ブン</t>
    </rPh>
    <phoneticPr fontId="2"/>
  </si>
  <si>
    <t>介護納付金分</t>
    <rPh sb="0" eb="5">
      <t>カイゴノウフキン</t>
    </rPh>
    <rPh sb="5" eb="6">
      <t>ブン</t>
    </rPh>
    <phoneticPr fontId="2"/>
  </si>
  <si>
    <t>比　率</t>
    <rPh sb="0" eb="1">
      <t>ヒ</t>
    </rPh>
    <rPh sb="2" eb="3">
      <t>リツ</t>
    </rPh>
    <phoneticPr fontId="2"/>
  </si>
  <si>
    <t>プルダウンメニュー数値</t>
    <rPh sb="9" eb="11">
      <t>スウチ</t>
    </rPh>
    <phoneticPr fontId="2"/>
  </si>
  <si>
    <t>後期高齢者の１種組合員</t>
    <rPh sb="0" eb="2">
      <t>コウキ</t>
    </rPh>
    <rPh sb="2" eb="5">
      <t>コウレイシャ</t>
    </rPh>
    <rPh sb="7" eb="8">
      <t>シュ</t>
    </rPh>
    <rPh sb="8" eb="11">
      <t>クミアイイン</t>
    </rPh>
    <phoneticPr fontId="2"/>
  </si>
  <si>
    <t>均等割</t>
    <rPh sb="0" eb="3">
      <t>キントウワ</t>
    </rPh>
    <phoneticPr fontId="2"/>
  </si>
  <si>
    <t>合　計</t>
    <rPh sb="0" eb="1">
      <t>ゴウ</t>
    </rPh>
    <rPh sb="2" eb="3">
      <t>ケイ</t>
    </rPh>
    <phoneticPr fontId="2"/>
  </si>
  <si>
    <t>１種合計</t>
    <rPh sb="1" eb="2">
      <t>シュ</t>
    </rPh>
    <rPh sb="2" eb="4">
      <t>ゴウケイ</t>
    </rPh>
    <phoneticPr fontId="2"/>
  </si>
  <si>
    <t>２種合計</t>
    <rPh sb="1" eb="2">
      <t>シュ</t>
    </rPh>
    <rPh sb="2" eb="4">
      <t>ゴウケイ</t>
    </rPh>
    <phoneticPr fontId="2"/>
  </si>
  <si>
    <t>３種合計</t>
    <rPh sb="1" eb="2">
      <t>シュ</t>
    </rPh>
    <rPh sb="2" eb="4">
      <t>ゴウケイ</t>
    </rPh>
    <phoneticPr fontId="2"/>
  </si>
  <si>
    <t>再掲40歳以上</t>
    <rPh sb="4" eb="5">
      <t>サイ</t>
    </rPh>
    <rPh sb="5" eb="7">
      <t>イジョウ</t>
    </rPh>
    <phoneticPr fontId="2"/>
  </si>
  <si>
    <r>
      <t>←後期高齢者の１種組合員は</t>
    </r>
    <r>
      <rPr>
        <b/>
        <sz val="11"/>
        <rFont val="ＭＳ ゴシック"/>
        <family val="3"/>
        <charset val="128"/>
      </rPr>
      <t>2</t>
    </r>
    <rPh sb="1" eb="3">
      <t>コウキ</t>
    </rPh>
    <rPh sb="3" eb="6">
      <t>コウレイシャ</t>
    </rPh>
    <rPh sb="8" eb="9">
      <t>シュ</t>
    </rPh>
    <rPh sb="9" eb="12">
      <t>クミアイイン</t>
    </rPh>
    <phoneticPr fontId="2"/>
  </si>
  <si>
    <t>計算するセル部分</t>
    <rPh sb="0" eb="2">
      <t>ケイサン</t>
    </rPh>
    <rPh sb="6" eb="8">
      <t>ブブン</t>
    </rPh>
    <phoneticPr fontId="2"/>
  </si>
  <si>
    <t>月額合計</t>
    <rPh sb="0" eb="2">
      <t>ツキガク</t>
    </rPh>
    <rPh sb="2" eb="4">
      <t>ゴウケイ</t>
    </rPh>
    <phoneticPr fontId="2"/>
  </si>
  <si>
    <t>年額合計</t>
    <rPh sb="0" eb="2">
      <t>ネンガク</t>
    </rPh>
    <rPh sb="2" eb="4">
      <t>ゴウケイ</t>
    </rPh>
    <phoneticPr fontId="2"/>
  </si>
  <si>
    <t>新保険料試算表(年額・月額)</t>
    <rPh sb="0" eb="4">
      <t>シンホケンリョウ</t>
    </rPh>
    <rPh sb="4" eb="6">
      <t>シサン</t>
    </rPh>
    <rPh sb="6" eb="7">
      <t>ヒョウ</t>
    </rPh>
    <rPh sb="8" eb="10">
      <t>ネンガク</t>
    </rPh>
    <rPh sb="11" eb="13">
      <t>ツキガク</t>
    </rPh>
    <phoneticPr fontId="2"/>
  </si>
  <si>
    <t>　〈再掲、40才以上65歳未満数〉</t>
    <rPh sb="7" eb="10">
      <t>サイイジョウ</t>
    </rPh>
    <rPh sb="12" eb="15">
      <t>サイミマン</t>
    </rPh>
    <rPh sb="15" eb="16">
      <t>スウ</t>
    </rPh>
    <phoneticPr fontId="2"/>
  </si>
  <si>
    <t>赤枠内に数値を入力↓</t>
    <phoneticPr fontId="2"/>
  </si>
  <si>
    <r>
      <t>　40才以上65歳未満＝</t>
    </r>
    <r>
      <rPr>
        <b/>
        <sz val="9"/>
        <color theme="1"/>
        <rFont val="ＭＳ ゴシック"/>
        <family val="3"/>
        <charset val="128"/>
      </rPr>
      <t>1</t>
    </r>
    <r>
      <rPr>
        <sz val="9"/>
        <color theme="1"/>
        <rFont val="ＭＳ ゴシック"/>
        <family val="3"/>
        <charset val="128"/>
      </rPr>
      <t>、後期高齢者組合員＝</t>
    </r>
    <r>
      <rPr>
        <b/>
        <sz val="9"/>
        <color theme="1"/>
        <rFont val="ＭＳ ゴシック"/>
        <family val="3"/>
        <charset val="128"/>
      </rPr>
      <t>2</t>
    </r>
    <r>
      <rPr>
        <sz val="9"/>
        <color theme="1"/>
        <rFont val="ＭＳ ゴシック"/>
        <family val="3"/>
        <charset val="128"/>
      </rPr>
      <t>、左記以外＝</t>
    </r>
    <r>
      <rPr>
        <b/>
        <sz val="9"/>
        <color theme="1"/>
        <rFont val="ＭＳ ゴシック"/>
        <family val="3"/>
        <charset val="128"/>
      </rPr>
      <t>0</t>
    </r>
    <rPh sb="3" eb="6">
      <t>サイイジョウ</t>
    </rPh>
    <rPh sb="8" eb="11">
      <t>サイミマン</t>
    </rPh>
    <rPh sb="14" eb="19">
      <t>コウキコウレイシャ</t>
    </rPh>
    <rPh sb="19" eb="22">
      <t>クミアイイン</t>
    </rPh>
    <rPh sb="25" eb="27">
      <t>サキ</t>
    </rPh>
    <rPh sb="27" eb="29">
      <t>イガイ</t>
    </rPh>
    <phoneticPr fontId="2"/>
  </si>
  <si>
    <t>試算案①</t>
    <rPh sb="0" eb="2">
      <t>シサン</t>
    </rPh>
    <rPh sb="2" eb="3">
      <t>アン</t>
    </rPh>
    <phoneticPr fontId="2"/>
  </si>
  <si>
    <t>当初案②</t>
    <rPh sb="0" eb="2">
      <t>トウショ</t>
    </rPh>
    <rPh sb="2" eb="3">
      <t>アン</t>
    </rPh>
    <phoneticPr fontId="2"/>
  </si>
  <si>
    <t>※１種組合員の診療報酬額等なければ０を入力。
　後期高齢者の１種組合員が廃院・休院している場合または、全国歯に加入する家族・従業員がいない場合は、診療報酬額の欄を空白にしてください。</t>
    <rPh sb="2" eb="3">
      <t>シュ</t>
    </rPh>
    <rPh sb="3" eb="6">
      <t>クミアイイン</t>
    </rPh>
    <rPh sb="7" eb="12">
      <t>シンリョウホウシュウガク</t>
    </rPh>
    <rPh sb="12" eb="13">
      <t>トウ</t>
    </rPh>
    <rPh sb="19" eb="21">
      <t>ニュウリョク</t>
    </rPh>
    <rPh sb="24" eb="29">
      <t>コウキコウレイシャ</t>
    </rPh>
    <rPh sb="31" eb="32">
      <t>シュ</t>
    </rPh>
    <rPh sb="32" eb="35">
      <t>クミアイイン</t>
    </rPh>
    <rPh sb="36" eb="38">
      <t>ハイイン</t>
    </rPh>
    <rPh sb="39" eb="41">
      <t>キュウイン</t>
    </rPh>
    <rPh sb="49" eb="51">
      <t>バアイ</t>
    </rPh>
    <rPh sb="51" eb="54">
      <t>ゼンコクシ</t>
    </rPh>
    <rPh sb="55" eb="57">
      <t>カニュウ</t>
    </rPh>
    <rPh sb="59" eb="61">
      <t>カゾク</t>
    </rPh>
    <rPh sb="62" eb="65">
      <t>ジュウギョウイン</t>
    </rPh>
    <rPh sb="69" eb="71">
      <t>バアイ</t>
    </rPh>
    <rPh sb="75" eb="80">
      <t>シンリョウホウシュウガク</t>
    </rPh>
    <rPh sb="81" eb="82">
      <t>ラン</t>
    </rPh>
    <rPh sb="83" eb="85">
      <t>クウハク</t>
    </rPh>
    <phoneticPr fontId="2"/>
  </si>
  <si>
    <t>　計算される保険料は、試算です。目安として参考にしてください。</t>
    <rPh sb="1" eb="3">
      <t>ケイサン</t>
    </rPh>
    <rPh sb="6" eb="9">
      <t>ホケンリョウ</t>
    </rPh>
    <rPh sb="11" eb="13">
      <t>シサン</t>
    </rPh>
    <rPh sb="16" eb="18">
      <t>メヤス</t>
    </rPh>
    <rPh sb="21" eb="23">
      <t>サンコウ</t>
    </rPh>
    <phoneticPr fontId="2"/>
  </si>
  <si>
    <t>１種</t>
    <rPh sb="1" eb="2">
      <t>シュ</t>
    </rPh>
    <phoneticPr fontId="2"/>
  </si>
  <si>
    <t>２種</t>
    <rPh sb="1" eb="2">
      <t>シュ</t>
    </rPh>
    <phoneticPr fontId="2"/>
  </si>
  <si>
    <t>３種</t>
    <rPh sb="1" eb="2">
      <t>シュ</t>
    </rPh>
    <phoneticPr fontId="2"/>
  </si>
  <si>
    <t>　家　族</t>
    <rPh sb="1" eb="2">
      <t>イエ</t>
    </rPh>
    <rPh sb="3" eb="4">
      <t>ゾク</t>
    </rPh>
    <phoneticPr fontId="2"/>
  </si>
  <si>
    <t>　組合員</t>
    <rPh sb="1" eb="4">
      <t>クミアイイン</t>
    </rPh>
    <phoneticPr fontId="2"/>
  </si>
  <si>
    <r>
      <t>　組合員（開設管理者）診療報酬額</t>
    </r>
    <r>
      <rPr>
        <sz val="11"/>
        <color theme="1"/>
        <rFont val="ＭＳ ゴシック"/>
        <family val="3"/>
        <charset val="128"/>
      </rPr>
      <t>（円）</t>
    </r>
    <rPh sb="1" eb="4">
      <t>クミアイイン</t>
    </rPh>
    <rPh sb="5" eb="7">
      <t>カイセツ</t>
    </rPh>
    <rPh sb="7" eb="10">
      <t>カンリシャ</t>
    </rPh>
    <rPh sb="11" eb="16">
      <t>シンリョウホウシュウガク</t>
    </rPh>
    <rPh sb="17" eb="18">
      <t>エン</t>
    </rPh>
    <phoneticPr fontId="2"/>
  </si>
  <si>
    <t>後期高齢者支援金等賦課額</t>
    <rPh sb="0" eb="2">
      <t>コウキ</t>
    </rPh>
    <rPh sb="2" eb="5">
      <t>コウレイシャ</t>
    </rPh>
    <rPh sb="5" eb="8">
      <t>シエンキン</t>
    </rPh>
    <rPh sb="8" eb="9">
      <t>トウ</t>
    </rPh>
    <rPh sb="9" eb="12">
      <t>フカガク</t>
    </rPh>
    <phoneticPr fontId="2"/>
  </si>
  <si>
    <t>介護納付金賦課額</t>
    <rPh sb="0" eb="5">
      <t>カイゴノウフキン</t>
    </rPh>
    <rPh sb="5" eb="8">
      <t>フカガク</t>
    </rPh>
    <phoneticPr fontId="2"/>
  </si>
  <si>
    <t>年　額</t>
    <phoneticPr fontId="2"/>
  </si>
  <si>
    <t>月　額</t>
    <rPh sb="0" eb="1">
      <t>ツキ</t>
    </rPh>
    <rPh sb="2" eb="3">
      <t>ガク</t>
    </rPh>
    <phoneticPr fontId="2"/>
  </si>
  <si>
    <r>
      <t>　組合員（</t>
    </r>
    <r>
      <rPr>
        <b/>
        <sz val="11"/>
        <color rgb="FFFF0000"/>
        <rFont val="ＭＳ ゴシック"/>
        <family val="3"/>
        <charset val="128"/>
      </rPr>
      <t>勤務医</t>
    </r>
    <r>
      <rPr>
        <b/>
        <sz val="11"/>
        <color rgb="FF0070C0"/>
        <rFont val="ＭＳ ゴシック"/>
        <family val="3"/>
        <charset val="128"/>
      </rPr>
      <t>）</t>
    </r>
    <rPh sb="1" eb="4">
      <t>クミアイイン</t>
    </rPh>
    <rPh sb="5" eb="8">
      <t>キンムイ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</si>
</sst>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.0000;[Red]\-#,##0.0000"/>
    <numFmt numFmtId="177" formatCode="#,##0&quot;万円&quot;"/>
    <numFmt numFmtId="178" formatCode="#,##0&quot;人&quot;"/>
    <numFmt numFmtId="179" formatCode="&quot;月&quot;&quot;額&quot;\(#,##0&quot;）&quot;"/>
    <numFmt numFmtId="180" formatCode="0.0000"/>
    <numFmt numFmtId="181" formatCode="#,##0.0;[Red]\-#,##0.0"/>
    <numFmt numFmtId="182" formatCode="#,##0&quot;円&quot;"/>
    <numFmt numFmtId="183" formatCode="&quot;〈&quot;#,##0&quot;人〉&quot;"/>
    <numFmt numFmtId="184" formatCode=";;;"/>
  </numFmts>
  <fonts count="3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4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4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b/>
      <sz val="11"/>
      <color theme="4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6" tint="-0.499984740745262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1"/>
      <color rgb="FF00B0F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0070C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EF7F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0FF97"/>
        <bgColor indexed="64"/>
      </patternFill>
    </fill>
    <fill>
      <patternFill patternType="solid">
        <fgColor rgb="FFE1E1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1E1FF"/>
        <bgColor rgb="FFE1E1FF"/>
      </patternFill>
    </fill>
    <fill>
      <patternFill patternType="solid">
        <fgColor rgb="FFC1C1FF"/>
        <bgColor rgb="FFE1E1FF"/>
      </patternFill>
    </fill>
    <fill>
      <patternFill patternType="solid">
        <fgColor rgb="FFFFE9AB"/>
        <bgColor indexed="64"/>
      </patternFill>
    </fill>
    <fill>
      <patternFill patternType="solid">
        <fgColor rgb="FFFFE089"/>
        <bgColor indexed="64"/>
      </patternFill>
    </fill>
    <fill>
      <patternFill patternType="solid">
        <fgColor rgb="FFA7A7FF"/>
        <bgColor rgb="FFE1E1FF"/>
      </patternFill>
    </fill>
    <fill>
      <patternFill patternType="solid">
        <fgColor rgb="FFC1C1FF"/>
        <bgColor indexed="64"/>
      </patternFill>
    </fill>
    <fill>
      <patternFill patternType="solid">
        <fgColor rgb="FFA7A7FF"/>
        <bgColor indexed="64"/>
      </patternFill>
    </fill>
    <fill>
      <patternFill patternType="solid">
        <fgColor rgb="FFEE7ED9"/>
        <bgColor rgb="FFE1E1FF"/>
      </patternFill>
    </fill>
    <fill>
      <patternFill patternType="solid">
        <fgColor rgb="FFEE7ED9"/>
        <bgColor indexed="64"/>
      </patternFill>
    </fill>
    <fill>
      <patternFill patternType="solid">
        <fgColor rgb="FF8B8BFF"/>
        <bgColor rgb="FFE1E1FF"/>
      </patternFill>
    </fill>
    <fill>
      <patternFill patternType="solid">
        <fgColor rgb="FFFFD14F"/>
        <bgColor indexed="64"/>
      </patternFill>
    </fill>
  </fills>
  <borders count="1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FF0000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 style="thin">
        <color indexed="64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indexed="64"/>
      </bottom>
      <diagonal/>
    </border>
    <border>
      <left/>
      <right style="thin">
        <color rgb="FFFF0000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FF0000"/>
      </top>
      <bottom style="thin">
        <color rgb="FFFF0000"/>
      </bottom>
      <diagonal/>
    </border>
    <border>
      <left style="double">
        <color indexed="64"/>
      </left>
      <right style="medium">
        <color indexed="64"/>
      </right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0000"/>
      </left>
      <right style="thick">
        <color rgb="FFFF0000"/>
      </right>
      <top style="double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 style="thick">
        <color rgb="FFFF0000"/>
      </right>
      <top/>
      <bottom style="double">
        <color rgb="FFFF0000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5">
    <xf numFmtId="0" fontId="0" fillId="0" borderId="0" xfId="0">
      <alignment vertical="center"/>
    </xf>
    <xf numFmtId="38" fontId="3" fillId="0" borderId="0" xfId="1" applyFont="1" applyProtection="1">
      <alignment vertical="center"/>
      <protection hidden="1"/>
    </xf>
    <xf numFmtId="38" fontId="3" fillId="10" borderId="0" xfId="1" applyFont="1" applyFill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38" fontId="3" fillId="0" borderId="0" xfId="1" applyFont="1" applyFill="1" applyBorder="1" applyAlignment="1" applyProtection="1">
      <alignment horizontal="center" vertical="center"/>
      <protection hidden="1"/>
    </xf>
    <xf numFmtId="38" fontId="10" fillId="0" borderId="0" xfId="1" applyFont="1" applyAlignment="1" applyProtection="1">
      <alignment vertical="center"/>
      <protection hidden="1"/>
    </xf>
    <xf numFmtId="38" fontId="3" fillId="11" borderId="0" xfId="1" applyFont="1" applyFill="1" applyProtection="1">
      <alignment vertical="center"/>
      <protection hidden="1"/>
    </xf>
    <xf numFmtId="38" fontId="3" fillId="0" borderId="68" xfId="1" applyFont="1" applyBorder="1" applyProtection="1">
      <alignment vertical="center"/>
      <protection hidden="1"/>
    </xf>
    <xf numFmtId="38" fontId="21" fillId="22" borderId="101" xfId="1" applyFont="1" applyFill="1" applyBorder="1" applyAlignment="1" applyProtection="1">
      <alignment horizontal="center" vertical="center"/>
      <protection hidden="1"/>
    </xf>
    <xf numFmtId="38" fontId="21" fillId="6" borderId="102" xfId="1" applyFont="1" applyFill="1" applyBorder="1" applyAlignment="1" applyProtection="1">
      <alignment horizontal="center" vertical="center"/>
      <protection hidden="1"/>
    </xf>
    <xf numFmtId="38" fontId="3" fillId="0" borderId="77" xfId="1" applyFont="1" applyBorder="1" applyAlignment="1" applyProtection="1">
      <alignment vertical="center" wrapText="1"/>
      <protection hidden="1"/>
    </xf>
    <xf numFmtId="38" fontId="3" fillId="0" borderId="77" xfId="1" applyFont="1" applyBorder="1" applyAlignment="1" applyProtection="1">
      <alignment vertical="center"/>
      <protection hidden="1"/>
    </xf>
    <xf numFmtId="38" fontId="21" fillId="21" borderId="101" xfId="1" applyFont="1" applyFill="1" applyBorder="1" applyAlignment="1" applyProtection="1">
      <alignment horizontal="center" vertical="center"/>
      <protection hidden="1"/>
    </xf>
    <xf numFmtId="38" fontId="21" fillId="14" borderId="102" xfId="1" applyFont="1" applyFill="1" applyBorder="1" applyAlignment="1" applyProtection="1">
      <alignment horizontal="center" vertical="center"/>
      <protection hidden="1"/>
    </xf>
    <xf numFmtId="38" fontId="27" fillId="23" borderId="69" xfId="1" applyFont="1" applyFill="1" applyBorder="1" applyAlignment="1" applyProtection="1">
      <alignment vertical="center"/>
      <protection hidden="1"/>
    </xf>
    <xf numFmtId="38" fontId="3" fillId="0" borderId="0" xfId="1" applyFont="1" applyBorder="1" applyAlignment="1" applyProtection="1">
      <alignment horizontal="center" vertical="center"/>
      <protection hidden="1"/>
    </xf>
    <xf numFmtId="38" fontId="10" fillId="0" borderId="11" xfId="1" applyFont="1" applyBorder="1" applyAlignment="1" applyProtection="1">
      <alignment vertical="center"/>
      <protection hidden="1"/>
    </xf>
    <xf numFmtId="38" fontId="10" fillId="0" borderId="11" xfId="1" applyFont="1" applyBorder="1" applyAlignment="1" applyProtection="1">
      <alignment horizontal="right" vertical="center"/>
      <protection hidden="1"/>
    </xf>
    <xf numFmtId="38" fontId="10" fillId="0" borderId="11" xfId="1" applyFont="1" applyFill="1" applyBorder="1" applyAlignment="1" applyProtection="1">
      <alignment horizontal="center" vertical="center"/>
      <protection hidden="1"/>
    </xf>
    <xf numFmtId="38" fontId="4" fillId="0" borderId="0" xfId="1" applyFont="1" applyAlignment="1" applyProtection="1">
      <alignment vertical="center"/>
      <protection hidden="1"/>
    </xf>
    <xf numFmtId="38" fontId="21" fillId="8" borderId="12" xfId="1" applyFont="1" applyFill="1" applyBorder="1" applyProtection="1">
      <alignment vertical="center"/>
      <protection hidden="1"/>
    </xf>
    <xf numFmtId="182" fontId="3" fillId="8" borderId="109" xfId="1" applyNumberFormat="1" applyFont="1" applyFill="1" applyBorder="1" applyProtection="1">
      <alignment vertical="center"/>
      <protection hidden="1"/>
    </xf>
    <xf numFmtId="0" fontId="27" fillId="14" borderId="2" xfId="0" applyFont="1" applyFill="1" applyBorder="1" applyAlignment="1" applyProtection="1">
      <alignment horizontal="center" vertical="center"/>
      <protection hidden="1"/>
    </xf>
    <xf numFmtId="0" fontId="21" fillId="0" borderId="8" xfId="0" applyFont="1" applyBorder="1" applyAlignment="1" applyProtection="1">
      <alignment horizontal="center" vertical="center"/>
      <protection hidden="1"/>
    </xf>
    <xf numFmtId="0" fontId="27" fillId="6" borderId="100" xfId="0" applyFont="1" applyFill="1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38" fontId="3" fillId="0" borderId="6" xfId="1" applyFont="1" applyBorder="1" applyProtection="1">
      <alignment vertical="center"/>
      <protection hidden="1"/>
    </xf>
    <xf numFmtId="38" fontId="3" fillId="4" borderId="9" xfId="1" applyFont="1" applyFill="1" applyBorder="1" applyAlignment="1" applyProtection="1">
      <alignment horizontal="center" vertical="center"/>
      <protection hidden="1"/>
    </xf>
    <xf numFmtId="38" fontId="9" fillId="4" borderId="10" xfId="1" applyFont="1" applyFill="1" applyBorder="1" applyAlignment="1" applyProtection="1">
      <alignment horizontal="center"/>
      <protection hidden="1"/>
    </xf>
    <xf numFmtId="38" fontId="3" fillId="5" borderId="9" xfId="1" applyFont="1" applyFill="1" applyBorder="1" applyAlignment="1" applyProtection="1">
      <alignment horizontal="center" vertical="center"/>
      <protection hidden="1"/>
    </xf>
    <xf numFmtId="38" fontId="3" fillId="5" borderId="5" xfId="1" applyFont="1" applyFill="1" applyBorder="1" applyAlignment="1" applyProtection="1">
      <alignment horizontal="center" vertical="center" wrapText="1"/>
      <protection hidden="1"/>
    </xf>
    <xf numFmtId="38" fontId="3" fillId="6" borderId="9" xfId="1" applyFont="1" applyFill="1" applyBorder="1" applyAlignment="1" applyProtection="1">
      <alignment horizontal="center" vertical="center"/>
      <protection hidden="1"/>
    </xf>
    <xf numFmtId="38" fontId="3" fillId="6" borderId="5" xfId="1" applyFont="1" applyFill="1" applyBorder="1" applyAlignment="1" applyProtection="1">
      <alignment horizontal="center" vertical="center" wrapText="1"/>
      <protection hidden="1"/>
    </xf>
    <xf numFmtId="38" fontId="3" fillId="0" borderId="0" xfId="1" applyFont="1" applyBorder="1" applyAlignment="1" applyProtection="1">
      <alignment horizontal="center" vertical="center" wrapText="1"/>
      <protection hidden="1"/>
    </xf>
    <xf numFmtId="38" fontId="17" fillId="0" borderId="10" xfId="1" applyFont="1" applyBorder="1" applyAlignment="1" applyProtection="1">
      <alignment horizontal="center" vertical="center"/>
      <protection hidden="1"/>
    </xf>
    <xf numFmtId="38" fontId="3" fillId="0" borderId="28" xfId="1" applyFont="1" applyBorder="1" applyAlignment="1" applyProtection="1">
      <alignment horizontal="center" vertical="center" wrapText="1"/>
      <protection hidden="1"/>
    </xf>
    <xf numFmtId="38" fontId="14" fillId="5" borderId="30" xfId="1" applyFont="1" applyFill="1" applyBorder="1" applyAlignment="1" applyProtection="1">
      <alignment vertical="center" wrapText="1"/>
      <protection hidden="1"/>
    </xf>
    <xf numFmtId="38" fontId="21" fillId="5" borderId="104" xfId="1" applyFont="1" applyFill="1" applyBorder="1" applyAlignment="1" applyProtection="1">
      <alignment horizontal="center" vertical="center"/>
      <protection hidden="1"/>
    </xf>
    <xf numFmtId="182" fontId="21" fillId="0" borderId="8" xfId="1" applyNumberFormat="1" applyFont="1" applyBorder="1" applyAlignment="1" applyProtection="1">
      <alignment vertical="center" wrapText="1"/>
      <protection hidden="1"/>
    </xf>
    <xf numFmtId="182" fontId="21" fillId="0" borderId="0" xfId="1" applyNumberFormat="1" applyFont="1" applyBorder="1" applyAlignment="1" applyProtection="1">
      <alignment vertical="center" wrapText="1"/>
      <protection hidden="1"/>
    </xf>
    <xf numFmtId="38" fontId="3" fillId="0" borderId="8" xfId="1" applyFont="1" applyBorder="1" applyProtection="1">
      <alignment vertical="center"/>
      <protection hidden="1"/>
    </xf>
    <xf numFmtId="38" fontId="3" fillId="4" borderId="12" xfId="1" applyFont="1" applyFill="1" applyBorder="1" applyAlignment="1" applyProtection="1">
      <alignment horizontal="center" vertical="center"/>
      <protection hidden="1"/>
    </xf>
    <xf numFmtId="38" fontId="3" fillId="4" borderId="11" xfId="1" applyFont="1" applyFill="1" applyBorder="1" applyAlignment="1" applyProtection="1">
      <alignment horizontal="center" vertical="center"/>
      <protection hidden="1"/>
    </xf>
    <xf numFmtId="177" fontId="10" fillId="2" borderId="6" xfId="1" applyNumberFormat="1" applyFont="1" applyFill="1" applyBorder="1" applyAlignment="1" applyProtection="1">
      <alignment horizontal="center" vertical="center"/>
      <protection hidden="1"/>
    </xf>
    <xf numFmtId="38" fontId="3" fillId="5" borderId="30" xfId="1" applyFont="1" applyFill="1" applyBorder="1" applyAlignment="1" applyProtection="1">
      <alignment horizontal="center" vertical="center" wrapText="1"/>
      <protection hidden="1"/>
    </xf>
    <xf numFmtId="38" fontId="3" fillId="5" borderId="11" xfId="1" applyFont="1" applyFill="1" applyBorder="1" applyAlignment="1" applyProtection="1">
      <alignment horizontal="center" vertical="center" wrapText="1"/>
      <protection hidden="1"/>
    </xf>
    <xf numFmtId="177" fontId="3" fillId="5" borderId="1" xfId="1" applyNumberFormat="1" applyFont="1" applyFill="1" applyBorder="1" applyAlignment="1" applyProtection="1">
      <alignment horizontal="center" vertical="center" wrapText="1"/>
      <protection hidden="1"/>
    </xf>
    <xf numFmtId="38" fontId="3" fillId="6" borderId="30" xfId="1" applyFont="1" applyFill="1" applyBorder="1" applyAlignment="1" applyProtection="1">
      <alignment horizontal="center" vertical="center" wrapText="1"/>
      <protection hidden="1"/>
    </xf>
    <xf numFmtId="38" fontId="3" fillId="6" borderId="11" xfId="1" applyFont="1" applyFill="1" applyBorder="1" applyAlignment="1" applyProtection="1">
      <alignment horizontal="center" vertical="center" wrapText="1"/>
      <protection hidden="1"/>
    </xf>
    <xf numFmtId="177" fontId="3" fillId="6" borderId="1" xfId="1" applyNumberFormat="1" applyFont="1" applyFill="1" applyBorder="1" applyAlignment="1" applyProtection="1">
      <alignment horizontal="center" vertical="center" wrapText="1"/>
      <protection hidden="1"/>
    </xf>
    <xf numFmtId="38" fontId="17" fillId="0" borderId="13" xfId="1" applyFont="1" applyBorder="1" applyAlignment="1" applyProtection="1">
      <alignment horizontal="center" vertical="center"/>
      <protection hidden="1"/>
    </xf>
    <xf numFmtId="38" fontId="3" fillId="0" borderId="29" xfId="1" applyFont="1" applyBorder="1" applyAlignment="1" applyProtection="1">
      <alignment horizontal="center" vertical="center" wrapText="1"/>
      <protection hidden="1"/>
    </xf>
    <xf numFmtId="38" fontId="29" fillId="2" borderId="9" xfId="1" applyFont="1" applyFill="1" applyBorder="1" applyProtection="1">
      <alignment vertical="center"/>
      <protection hidden="1"/>
    </xf>
    <xf numFmtId="178" fontId="3" fillId="2" borderId="105" xfId="1" applyNumberFormat="1" applyFont="1" applyFill="1" applyBorder="1" applyAlignment="1" applyProtection="1">
      <alignment horizontal="center" vertical="center"/>
      <protection hidden="1"/>
    </xf>
    <xf numFmtId="38" fontId="3" fillId="0" borderId="2" xfId="1" applyFont="1" applyBorder="1" applyProtection="1">
      <alignment vertical="center"/>
      <protection hidden="1"/>
    </xf>
    <xf numFmtId="38" fontId="3" fillId="4" borderId="6" xfId="1" applyFont="1" applyFill="1" applyBorder="1" applyAlignment="1" applyProtection="1">
      <alignment horizontal="center" vertical="center"/>
      <protection hidden="1"/>
    </xf>
    <xf numFmtId="38" fontId="3" fillId="4" borderId="2" xfId="1" applyFont="1" applyFill="1" applyBorder="1" applyProtection="1">
      <alignment vertical="center"/>
      <protection hidden="1"/>
    </xf>
    <xf numFmtId="38" fontId="3" fillId="5" borderId="6" xfId="1" applyFont="1" applyFill="1" applyBorder="1" applyAlignment="1" applyProtection="1">
      <alignment horizontal="center" vertical="center"/>
      <protection hidden="1"/>
    </xf>
    <xf numFmtId="38" fontId="3" fillId="5" borderId="2" xfId="1" applyFont="1" applyFill="1" applyBorder="1" applyProtection="1">
      <alignment vertical="center"/>
      <protection hidden="1"/>
    </xf>
    <xf numFmtId="38" fontId="3" fillId="6" borderId="6" xfId="1" applyFont="1" applyFill="1" applyBorder="1" applyAlignment="1" applyProtection="1">
      <alignment horizontal="center" vertical="center"/>
      <protection hidden="1"/>
    </xf>
    <xf numFmtId="38" fontId="3" fillId="6" borderId="2" xfId="1" applyFont="1" applyFill="1" applyBorder="1" applyProtection="1">
      <alignment vertical="center"/>
      <protection hidden="1"/>
    </xf>
    <xf numFmtId="38" fontId="3" fillId="0" borderId="31" xfId="1" applyFont="1" applyBorder="1" applyAlignment="1" applyProtection="1">
      <alignment horizontal="center" vertical="center" wrapText="1"/>
      <protection hidden="1"/>
    </xf>
    <xf numFmtId="38" fontId="23" fillId="13" borderId="30" xfId="1" applyFont="1" applyFill="1" applyBorder="1" applyProtection="1">
      <alignment vertical="center"/>
      <protection hidden="1"/>
    </xf>
    <xf numFmtId="183" fontId="3" fillId="12" borderId="104" xfId="1" applyNumberFormat="1" applyFont="1" applyFill="1" applyBorder="1" applyAlignment="1" applyProtection="1">
      <alignment horizontal="center" vertical="center"/>
      <protection hidden="1"/>
    </xf>
    <xf numFmtId="38" fontId="3" fillId="0" borderId="6" xfId="1" applyFont="1" applyBorder="1" applyAlignment="1" applyProtection="1">
      <alignment horizontal="center" vertical="center"/>
      <protection hidden="1"/>
    </xf>
    <xf numFmtId="38" fontId="3" fillId="2" borderId="6" xfId="1" applyFont="1" applyFill="1" applyBorder="1" applyProtection="1">
      <alignment vertical="center"/>
      <protection hidden="1"/>
    </xf>
    <xf numFmtId="176" fontId="3" fillId="2" borderId="6" xfId="1" applyNumberFormat="1" applyFont="1" applyFill="1" applyBorder="1" applyProtection="1">
      <alignment vertical="center"/>
      <protection hidden="1"/>
    </xf>
    <xf numFmtId="38" fontId="8" fillId="4" borderId="6" xfId="1" applyFont="1" applyFill="1" applyBorder="1" applyProtection="1">
      <alignment vertical="center"/>
      <protection hidden="1"/>
    </xf>
    <xf numFmtId="38" fontId="8" fillId="5" borderId="6" xfId="1" applyFont="1" applyFill="1" applyBorder="1" applyProtection="1">
      <alignment vertical="center"/>
      <protection hidden="1"/>
    </xf>
    <xf numFmtId="38" fontId="8" fillId="6" borderId="6" xfId="1" applyFont="1" applyFill="1" applyBorder="1" applyProtection="1">
      <alignment vertical="center"/>
      <protection hidden="1"/>
    </xf>
    <xf numFmtId="38" fontId="8" fillId="0" borderId="6" xfId="1" applyFont="1" applyBorder="1" applyProtection="1">
      <alignment vertical="center"/>
      <protection hidden="1"/>
    </xf>
    <xf numFmtId="38" fontId="8" fillId="0" borderId="0" xfId="1" applyFont="1" applyBorder="1" applyProtection="1">
      <alignment vertical="center"/>
      <protection hidden="1"/>
    </xf>
    <xf numFmtId="38" fontId="10" fillId="0" borderId="0" xfId="1" applyFont="1" applyBorder="1" applyProtection="1">
      <alignment vertical="center"/>
      <protection hidden="1"/>
    </xf>
    <xf numFmtId="38" fontId="16" fillId="0" borderId="0" xfId="1" applyFont="1" applyBorder="1" applyProtection="1">
      <alignment vertical="center"/>
      <protection hidden="1"/>
    </xf>
    <xf numFmtId="181" fontId="3" fillId="0" borderId="5" xfId="1" applyNumberFormat="1" applyFont="1" applyBorder="1" applyAlignment="1" applyProtection="1">
      <alignment horizontal="center" vertical="center"/>
      <protection hidden="1"/>
    </xf>
    <xf numFmtId="38" fontId="16" fillId="0" borderId="27" xfId="1" applyFont="1" applyBorder="1" applyProtection="1">
      <alignment vertical="center"/>
      <protection hidden="1"/>
    </xf>
    <xf numFmtId="38" fontId="21" fillId="2" borderId="9" xfId="1" applyFont="1" applyFill="1" applyBorder="1" applyProtection="1">
      <alignment vertical="center"/>
      <protection hidden="1"/>
    </xf>
    <xf numFmtId="38" fontId="3" fillId="0" borderId="83" xfId="1" applyFont="1" applyBorder="1" applyAlignment="1" applyProtection="1">
      <alignment horizontal="center" vertical="center"/>
      <protection hidden="1"/>
    </xf>
    <xf numFmtId="38" fontId="3" fillId="2" borderId="84" xfId="1" applyFont="1" applyFill="1" applyBorder="1" applyProtection="1">
      <alignment vertical="center"/>
      <protection hidden="1"/>
    </xf>
    <xf numFmtId="176" fontId="3" fillId="2" borderId="84" xfId="1" applyNumberFormat="1" applyFont="1" applyFill="1" applyBorder="1" applyProtection="1">
      <alignment vertical="center"/>
      <protection hidden="1"/>
    </xf>
    <xf numFmtId="38" fontId="8" fillId="4" borderId="84" xfId="1" applyFont="1" applyFill="1" applyBorder="1" applyProtection="1">
      <alignment vertical="center"/>
      <protection hidden="1"/>
    </xf>
    <xf numFmtId="38" fontId="8" fillId="5" borderId="84" xfId="1" applyFont="1" applyFill="1" applyBorder="1" applyProtection="1">
      <alignment vertical="center"/>
      <protection hidden="1"/>
    </xf>
    <xf numFmtId="38" fontId="8" fillId="6" borderId="84" xfId="1" applyFont="1" applyFill="1" applyBorder="1" applyProtection="1">
      <alignment vertical="center"/>
      <protection hidden="1"/>
    </xf>
    <xf numFmtId="38" fontId="8" fillId="0" borderId="85" xfId="1" applyFont="1" applyBorder="1" applyProtection="1">
      <alignment vertical="center"/>
      <protection hidden="1"/>
    </xf>
    <xf numFmtId="38" fontId="3" fillId="13" borderId="67" xfId="1" applyFont="1" applyFill="1" applyBorder="1" applyProtection="1">
      <alignment vertical="center"/>
      <protection hidden="1"/>
    </xf>
    <xf numFmtId="183" fontId="3" fillId="12" borderId="106" xfId="1" applyNumberFormat="1" applyFont="1" applyFill="1" applyBorder="1" applyAlignment="1" applyProtection="1">
      <alignment horizontal="center" vertical="center"/>
      <protection hidden="1"/>
    </xf>
    <xf numFmtId="38" fontId="3" fillId="0" borderId="2" xfId="1" applyFont="1" applyBorder="1" applyAlignment="1" applyProtection="1">
      <alignment horizontal="center" vertical="center"/>
      <protection hidden="1"/>
    </xf>
    <xf numFmtId="38" fontId="3" fillId="2" borderId="2" xfId="1" applyFont="1" applyFill="1" applyBorder="1" applyProtection="1">
      <alignment vertical="center"/>
      <protection hidden="1"/>
    </xf>
    <xf numFmtId="176" fontId="3" fillId="2" borderId="2" xfId="1" applyNumberFormat="1" applyFont="1" applyFill="1" applyBorder="1" applyProtection="1">
      <alignment vertical="center"/>
      <protection hidden="1"/>
    </xf>
    <xf numFmtId="38" fontId="8" fillId="4" borderId="2" xfId="1" applyFont="1" applyFill="1" applyBorder="1" applyProtection="1">
      <alignment vertical="center"/>
      <protection hidden="1"/>
    </xf>
    <xf numFmtId="38" fontId="8" fillId="5" borderId="2" xfId="1" applyFont="1" applyFill="1" applyBorder="1" applyProtection="1">
      <alignment vertical="center"/>
      <protection hidden="1"/>
    </xf>
    <xf numFmtId="38" fontId="8" fillId="6" borderId="2" xfId="1" applyFont="1" applyFill="1" applyBorder="1" applyProtection="1">
      <alignment vertical="center"/>
      <protection hidden="1"/>
    </xf>
    <xf numFmtId="38" fontId="8" fillId="0" borderId="2" xfId="1" applyFont="1" applyBorder="1" applyProtection="1">
      <alignment vertical="center"/>
      <protection hidden="1"/>
    </xf>
    <xf numFmtId="38" fontId="3" fillId="0" borderId="0" xfId="1" applyFont="1" applyFill="1" applyBorder="1" applyProtection="1">
      <alignment vertical="center"/>
      <protection hidden="1"/>
    </xf>
    <xf numFmtId="183" fontId="3" fillId="0" borderId="0" xfId="1" applyNumberFormat="1" applyFont="1" applyFill="1" applyBorder="1" applyAlignment="1" applyProtection="1">
      <alignment horizontal="center" vertical="center"/>
      <protection hidden="1"/>
    </xf>
    <xf numFmtId="38" fontId="21" fillId="0" borderId="0" xfId="1" applyFont="1" applyFill="1" applyBorder="1" applyAlignment="1" applyProtection="1">
      <alignment horizontal="center" vertical="center"/>
      <protection hidden="1"/>
    </xf>
    <xf numFmtId="182" fontId="27" fillId="0" borderId="0" xfId="1" applyNumberFormat="1" applyFont="1" applyFill="1" applyBorder="1" applyAlignment="1" applyProtection="1">
      <alignment vertical="center" wrapText="1"/>
      <protection hidden="1"/>
    </xf>
    <xf numFmtId="182" fontId="21" fillId="0" borderId="0" xfId="1" applyNumberFormat="1" applyFont="1" applyFill="1" applyBorder="1" applyAlignment="1" applyProtection="1">
      <alignment vertical="center" wrapText="1"/>
      <protection hidden="1"/>
    </xf>
    <xf numFmtId="38" fontId="3" fillId="0" borderId="1" xfId="1" applyFont="1" applyBorder="1" applyAlignment="1" applyProtection="1">
      <alignment horizontal="center" vertical="center"/>
      <protection hidden="1"/>
    </xf>
    <xf numFmtId="38" fontId="3" fillId="2" borderId="1" xfId="1" applyFont="1" applyFill="1" applyBorder="1" applyProtection="1">
      <alignment vertical="center"/>
      <protection hidden="1"/>
    </xf>
    <xf numFmtId="176" fontId="3" fillId="2" borderId="1" xfId="1" applyNumberFormat="1" applyFont="1" applyFill="1" applyBorder="1" applyProtection="1">
      <alignment vertical="center"/>
      <protection hidden="1"/>
    </xf>
    <xf numFmtId="38" fontId="8" fillId="4" borderId="1" xfId="1" applyFont="1" applyFill="1" applyBorder="1" applyProtection="1">
      <alignment vertical="center"/>
      <protection hidden="1"/>
    </xf>
    <xf numFmtId="38" fontId="8" fillId="5" borderId="1" xfId="1" applyFont="1" applyFill="1" applyBorder="1" applyProtection="1">
      <alignment vertical="center"/>
      <protection hidden="1"/>
    </xf>
    <xf numFmtId="38" fontId="8" fillId="6" borderId="1" xfId="1" applyFont="1" applyFill="1" applyBorder="1" applyProtection="1">
      <alignment vertical="center"/>
      <protection hidden="1"/>
    </xf>
    <xf numFmtId="38" fontId="8" fillId="0" borderId="1" xfId="1" applyFont="1" applyBorder="1" applyProtection="1">
      <alignment vertical="center"/>
      <protection hidden="1"/>
    </xf>
    <xf numFmtId="38" fontId="21" fillId="19" borderId="71" xfId="1" applyFont="1" applyFill="1" applyBorder="1" applyProtection="1">
      <alignment vertical="center"/>
      <protection hidden="1"/>
    </xf>
    <xf numFmtId="178" fontId="3" fillId="19" borderId="103" xfId="1" applyNumberFormat="1" applyFont="1" applyFill="1" applyBorder="1" applyAlignment="1" applyProtection="1">
      <alignment horizontal="center" vertical="center"/>
      <protection hidden="1"/>
    </xf>
    <xf numFmtId="0" fontId="27" fillId="15" borderId="100" xfId="0" applyFont="1" applyFill="1" applyBorder="1" applyAlignment="1" applyProtection="1">
      <alignment horizontal="center" vertical="center"/>
      <protection hidden="1"/>
    </xf>
    <xf numFmtId="0" fontId="27" fillId="16" borderId="100" xfId="0" applyFont="1" applyFill="1" applyBorder="1" applyAlignment="1" applyProtection="1">
      <alignment horizontal="center" vertical="center"/>
      <protection hidden="1"/>
    </xf>
    <xf numFmtId="38" fontId="3" fillId="13" borderId="30" xfId="1" applyFont="1" applyFill="1" applyBorder="1" applyProtection="1">
      <alignment vertical="center"/>
      <protection hidden="1"/>
    </xf>
    <xf numFmtId="38" fontId="3" fillId="0" borderId="0" xfId="1" applyFont="1" applyBorder="1" applyProtection="1">
      <alignment vertical="center"/>
      <protection hidden="1"/>
    </xf>
    <xf numFmtId="176" fontId="3" fillId="0" borderId="0" xfId="1" applyNumberFormat="1" applyFont="1" applyFill="1" applyBorder="1" applyProtection="1">
      <alignment vertical="center"/>
      <protection hidden="1"/>
    </xf>
    <xf numFmtId="38" fontId="8" fillId="0" borderId="0" xfId="1" applyFont="1" applyFill="1" applyBorder="1" applyProtection="1">
      <alignment vertical="center"/>
      <protection hidden="1"/>
    </xf>
    <xf numFmtId="38" fontId="10" fillId="0" borderId="0" xfId="1" applyFont="1" applyFill="1" applyBorder="1" applyProtection="1">
      <alignment vertical="center"/>
      <protection hidden="1"/>
    </xf>
    <xf numFmtId="38" fontId="3" fillId="0" borderId="0" xfId="1" applyFont="1" applyFill="1" applyProtection="1">
      <alignment vertical="center"/>
      <protection hidden="1"/>
    </xf>
    <xf numFmtId="38" fontId="16" fillId="0" borderId="0" xfId="1" applyFont="1" applyFill="1" applyBorder="1" applyProtection="1">
      <alignment vertical="center"/>
      <protection hidden="1"/>
    </xf>
    <xf numFmtId="181" fontId="3" fillId="0" borderId="0" xfId="1" applyNumberFormat="1" applyFont="1" applyFill="1" applyBorder="1" applyAlignment="1" applyProtection="1">
      <alignment horizontal="center" vertical="center"/>
      <protection hidden="1"/>
    </xf>
    <xf numFmtId="38" fontId="10" fillId="0" borderId="0" xfId="1" applyFont="1" applyAlignment="1" applyProtection="1">
      <alignment horizontal="center" vertical="center"/>
      <protection hidden="1"/>
    </xf>
    <xf numFmtId="38" fontId="3" fillId="13" borderId="12" xfId="1" applyFont="1" applyFill="1" applyBorder="1" applyProtection="1">
      <alignment vertical="center"/>
      <protection hidden="1"/>
    </xf>
    <xf numFmtId="38" fontId="4" fillId="0" borderId="0" xfId="1" applyFont="1" applyAlignment="1" applyProtection="1">
      <alignment horizontal="right" vertical="center"/>
      <protection hidden="1"/>
    </xf>
    <xf numFmtId="178" fontId="10" fillId="0" borderId="0" xfId="1" applyNumberFormat="1" applyFont="1" applyFill="1" applyAlignment="1" applyProtection="1">
      <alignment horizontal="left" vertical="center"/>
      <protection hidden="1"/>
    </xf>
    <xf numFmtId="38" fontId="11" fillId="0" borderId="0" xfId="1" applyFont="1" applyAlignment="1" applyProtection="1">
      <alignment horizontal="right" vertical="center"/>
      <protection hidden="1"/>
    </xf>
    <xf numFmtId="178" fontId="4" fillId="0" borderId="0" xfId="1" applyNumberFormat="1" applyFont="1" applyFill="1" applyAlignment="1" applyProtection="1">
      <alignment horizontal="left" vertical="center"/>
      <protection hidden="1"/>
    </xf>
    <xf numFmtId="38" fontId="3" fillId="0" borderId="107" xfId="1" applyFont="1" applyFill="1" applyBorder="1" applyProtection="1">
      <alignment vertical="center"/>
      <protection hidden="1"/>
    </xf>
    <xf numFmtId="38" fontId="3" fillId="0" borderId="107" xfId="1" applyFont="1" applyFill="1" applyBorder="1" applyAlignment="1" applyProtection="1">
      <alignment horizontal="center" vertical="center"/>
      <protection hidden="1"/>
    </xf>
    <xf numFmtId="38" fontId="21" fillId="0" borderId="107" xfId="1" applyFont="1" applyFill="1" applyBorder="1" applyAlignment="1" applyProtection="1">
      <alignment horizontal="center" vertical="center"/>
      <protection hidden="1"/>
    </xf>
    <xf numFmtId="182" fontId="27" fillId="0" borderId="107" xfId="1" applyNumberFormat="1" applyFont="1" applyFill="1" applyBorder="1" applyAlignment="1" applyProtection="1">
      <alignment vertical="center" wrapText="1"/>
      <protection hidden="1"/>
    </xf>
    <xf numFmtId="38" fontId="21" fillId="20" borderId="12" xfId="1" applyFont="1" applyFill="1" applyBorder="1" applyProtection="1">
      <alignment vertical="center"/>
      <protection hidden="1"/>
    </xf>
    <xf numFmtId="178" fontId="3" fillId="20" borderId="103" xfId="1" applyNumberFormat="1" applyFont="1" applyFill="1" applyBorder="1" applyAlignment="1" applyProtection="1">
      <alignment horizontal="center" vertical="center"/>
      <protection hidden="1"/>
    </xf>
    <xf numFmtId="0" fontId="27" fillId="18" borderId="2" xfId="0" applyFont="1" applyFill="1" applyBorder="1" applyAlignment="1" applyProtection="1">
      <alignment horizontal="center" vertical="center"/>
      <protection hidden="1"/>
    </xf>
    <xf numFmtId="0" fontId="27" fillId="17" borderId="2" xfId="0" applyFont="1" applyFill="1" applyBorder="1" applyAlignment="1" applyProtection="1">
      <alignment horizontal="center" vertical="center"/>
      <protection hidden="1"/>
    </xf>
    <xf numFmtId="38" fontId="3" fillId="0" borderId="6" xfId="1" applyFont="1" applyFill="1" applyBorder="1" applyProtection="1">
      <alignment vertical="center"/>
      <protection hidden="1"/>
    </xf>
    <xf numFmtId="38" fontId="8" fillId="0" borderId="9" xfId="1" applyFont="1" applyBorder="1" applyProtection="1">
      <alignment vertical="center"/>
      <protection hidden="1"/>
    </xf>
    <xf numFmtId="38" fontId="8" fillId="0" borderId="53" xfId="1" applyFont="1" applyBorder="1" applyProtection="1">
      <alignment vertical="center"/>
      <protection hidden="1"/>
    </xf>
    <xf numFmtId="38" fontId="10" fillId="2" borderId="10" xfId="1" applyFont="1" applyFill="1" applyBorder="1" applyProtection="1">
      <alignment vertical="center"/>
      <protection hidden="1"/>
    </xf>
    <xf numFmtId="38" fontId="10" fillId="2" borderId="6" xfId="1" applyFont="1" applyFill="1" applyBorder="1" applyProtection="1">
      <alignment vertical="center"/>
      <protection hidden="1"/>
    </xf>
    <xf numFmtId="38" fontId="4" fillId="7" borderId="33" xfId="1" applyFont="1" applyFill="1" applyBorder="1" applyProtection="1">
      <alignment vertical="center"/>
      <protection hidden="1"/>
    </xf>
    <xf numFmtId="183" fontId="3" fillId="12" borderId="110" xfId="1" applyNumberFormat="1" applyFont="1" applyFill="1" applyBorder="1" applyAlignment="1" applyProtection="1">
      <alignment horizontal="center" vertical="center"/>
      <protection hidden="1"/>
    </xf>
    <xf numFmtId="38" fontId="3" fillId="0" borderId="84" xfId="1" applyFont="1" applyFill="1" applyBorder="1" applyProtection="1">
      <alignment vertical="center"/>
      <protection hidden="1"/>
    </xf>
    <xf numFmtId="38" fontId="8" fillId="0" borderId="88" xfId="1" applyFont="1" applyBorder="1" applyProtection="1">
      <alignment vertical="center"/>
      <protection hidden="1"/>
    </xf>
    <xf numFmtId="38" fontId="8" fillId="0" borderId="89" xfId="1" applyFont="1" applyBorder="1" applyProtection="1">
      <alignment vertical="center"/>
      <protection hidden="1"/>
    </xf>
    <xf numFmtId="38" fontId="10" fillId="2" borderId="90" xfId="1" applyFont="1" applyFill="1" applyBorder="1" applyProtection="1">
      <alignment vertical="center"/>
      <protection hidden="1"/>
    </xf>
    <xf numFmtId="38" fontId="10" fillId="2" borderId="84" xfId="1" applyFont="1" applyFill="1" applyBorder="1" applyProtection="1">
      <alignment vertical="center"/>
      <protection hidden="1"/>
    </xf>
    <xf numFmtId="38" fontId="8" fillId="0" borderId="84" xfId="1" applyFont="1" applyBorder="1" applyProtection="1">
      <alignment vertical="center"/>
      <protection hidden="1"/>
    </xf>
    <xf numFmtId="38" fontId="4" fillId="7" borderId="91" xfId="1" applyFont="1" applyFill="1" applyBorder="1" applyProtection="1">
      <alignment vertical="center"/>
      <protection hidden="1"/>
    </xf>
    <xf numFmtId="38" fontId="3" fillId="0" borderId="72" xfId="1" applyFont="1" applyFill="1" applyBorder="1" applyAlignment="1" applyProtection="1">
      <alignment horizontal="center" vertical="center"/>
      <protection hidden="1"/>
    </xf>
    <xf numFmtId="38" fontId="3" fillId="0" borderId="2" xfId="1" applyFont="1" applyFill="1" applyBorder="1" applyProtection="1">
      <alignment vertical="center"/>
      <protection hidden="1"/>
    </xf>
    <xf numFmtId="38" fontId="8" fillId="0" borderId="30" xfId="1" applyFont="1" applyBorder="1" applyProtection="1">
      <alignment vertical="center"/>
      <protection hidden="1"/>
    </xf>
    <xf numFmtId="38" fontId="8" fillId="0" borderId="86" xfId="1" applyFont="1" applyBorder="1" applyProtection="1">
      <alignment vertical="center"/>
      <protection hidden="1"/>
    </xf>
    <xf numFmtId="38" fontId="10" fillId="2" borderId="65" xfId="1" applyFont="1" applyFill="1" applyBorder="1" applyProtection="1">
      <alignment vertical="center"/>
      <protection hidden="1"/>
    </xf>
    <xf numFmtId="38" fontId="10" fillId="2" borderId="2" xfId="1" applyFont="1" applyFill="1" applyBorder="1" applyProtection="1">
      <alignment vertical="center"/>
      <protection hidden="1"/>
    </xf>
    <xf numFmtId="38" fontId="4" fillId="7" borderId="87" xfId="1" applyFont="1" applyFill="1" applyBorder="1" applyProtection="1">
      <alignment vertical="center"/>
      <protection hidden="1"/>
    </xf>
    <xf numFmtId="38" fontId="28" fillId="0" borderId="108" xfId="1" applyFont="1" applyBorder="1" applyAlignment="1" applyProtection="1">
      <alignment horizontal="center" vertical="center"/>
      <protection hidden="1"/>
    </xf>
    <xf numFmtId="38" fontId="3" fillId="0" borderId="1" xfId="1" applyFont="1" applyFill="1" applyBorder="1" applyProtection="1">
      <alignment vertical="center"/>
      <protection hidden="1"/>
    </xf>
    <xf numFmtId="38" fontId="8" fillId="0" borderId="3" xfId="1" applyFont="1" applyBorder="1" applyProtection="1">
      <alignment vertical="center"/>
      <protection hidden="1"/>
    </xf>
    <xf numFmtId="38" fontId="8" fillId="0" borderId="52" xfId="1" applyFont="1" applyBorder="1" applyProtection="1">
      <alignment vertical="center"/>
      <protection hidden="1"/>
    </xf>
    <xf numFmtId="38" fontId="10" fillId="2" borderId="5" xfId="1" applyFont="1" applyFill="1" applyBorder="1" applyProtection="1">
      <alignment vertical="center"/>
      <protection hidden="1"/>
    </xf>
    <xf numFmtId="38" fontId="10" fillId="2" borderId="1" xfId="1" applyFont="1" applyFill="1" applyBorder="1" applyProtection="1">
      <alignment vertical="center"/>
      <protection hidden="1"/>
    </xf>
    <xf numFmtId="38" fontId="4" fillId="7" borderId="34" xfId="1" applyFont="1" applyFill="1" applyBorder="1" applyProtection="1">
      <alignment vertical="center"/>
      <protection hidden="1"/>
    </xf>
    <xf numFmtId="38" fontId="25" fillId="0" borderId="0" xfId="1" applyFont="1" applyAlignment="1" applyProtection="1">
      <alignment vertical="top"/>
      <protection hidden="1"/>
    </xf>
    <xf numFmtId="38" fontId="4" fillId="7" borderId="35" xfId="1" applyFont="1" applyFill="1" applyBorder="1" applyProtection="1">
      <alignment vertical="center"/>
      <protection hidden="1"/>
    </xf>
    <xf numFmtId="38" fontId="3" fillId="0" borderId="0" xfId="1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 wrapText="1"/>
      <protection hidden="1"/>
    </xf>
    <xf numFmtId="178" fontId="10" fillId="0" borderId="0" xfId="1" applyNumberFormat="1" applyFont="1" applyFill="1" applyBorder="1" applyAlignment="1" applyProtection="1">
      <alignment horizontal="left" vertical="center"/>
      <protection hidden="1"/>
    </xf>
    <xf numFmtId="38" fontId="11" fillId="0" borderId="0" xfId="1" applyFont="1" applyFill="1" applyBorder="1" applyAlignment="1" applyProtection="1">
      <alignment horizontal="right" vertical="center"/>
      <protection hidden="1"/>
    </xf>
    <xf numFmtId="0" fontId="12" fillId="0" borderId="0" xfId="0" applyFont="1" applyProtection="1">
      <alignment vertical="center"/>
      <protection hidden="1"/>
    </xf>
    <xf numFmtId="177" fontId="3" fillId="0" borderId="0" xfId="1" applyNumberFormat="1" applyFont="1" applyFill="1" applyBorder="1" applyAlignment="1" applyProtection="1">
      <alignment vertical="center" wrapText="1"/>
      <protection hidden="1"/>
    </xf>
    <xf numFmtId="38" fontId="12" fillId="0" borderId="0" xfId="1" applyFont="1" applyFill="1" applyBorder="1" applyAlignment="1" applyProtection="1">
      <alignment vertical="center" wrapText="1"/>
      <protection hidden="1"/>
    </xf>
    <xf numFmtId="0" fontId="14" fillId="0" borderId="0" xfId="0" applyFont="1" applyProtection="1">
      <alignment vertical="center"/>
      <protection hidden="1"/>
    </xf>
    <xf numFmtId="38" fontId="8" fillId="0" borderId="64" xfId="1" applyFont="1" applyBorder="1" applyProtection="1">
      <alignment vertical="center"/>
      <protection hidden="1"/>
    </xf>
    <xf numFmtId="38" fontId="4" fillId="0" borderId="0" xfId="1" applyFont="1" applyFill="1" applyBorder="1" applyProtection="1">
      <alignment vertical="center"/>
      <protection hidden="1"/>
    </xf>
    <xf numFmtId="38" fontId="8" fillId="0" borderId="92" xfId="1" applyFont="1" applyBorder="1" applyProtection="1">
      <alignment vertical="center"/>
      <protection hidden="1"/>
    </xf>
    <xf numFmtId="0" fontId="14" fillId="0" borderId="96" xfId="0" applyFont="1" applyBorder="1" applyAlignment="1" applyProtection="1">
      <alignment horizontal="center" vertical="center"/>
      <protection hidden="1"/>
    </xf>
    <xf numFmtId="38" fontId="8" fillId="0" borderId="55" xfId="1" applyFont="1" applyBorder="1" applyProtection="1">
      <alignment vertical="center"/>
      <protection hidden="1"/>
    </xf>
    <xf numFmtId="38" fontId="8" fillId="0" borderId="37" xfId="1" applyFont="1" applyBorder="1" applyProtection="1">
      <alignment vertical="center"/>
      <protection hidden="1"/>
    </xf>
    <xf numFmtId="178" fontId="4" fillId="0" borderId="0" xfId="1" applyNumberFormat="1" applyFont="1" applyFill="1" applyBorder="1" applyAlignment="1" applyProtection="1">
      <alignment horizontal="left" vertical="center"/>
      <protection hidden="1"/>
    </xf>
    <xf numFmtId="38" fontId="3" fillId="8" borderId="93" xfId="1" applyFont="1" applyFill="1" applyBorder="1" applyAlignment="1" applyProtection="1">
      <alignment horizontal="center" vertical="center"/>
      <protection hidden="1"/>
    </xf>
    <xf numFmtId="38" fontId="5" fillId="8" borderId="64" xfId="1" applyFont="1" applyFill="1" applyBorder="1" applyProtection="1">
      <alignment vertical="center"/>
      <protection hidden="1"/>
    </xf>
    <xf numFmtId="38" fontId="3" fillId="8" borderId="94" xfId="1" applyFont="1" applyFill="1" applyBorder="1" applyAlignment="1" applyProtection="1">
      <alignment horizontal="center" vertical="center"/>
      <protection hidden="1"/>
    </xf>
    <xf numFmtId="38" fontId="5" fillId="8" borderId="95" xfId="1" applyFont="1" applyFill="1" applyBorder="1" applyProtection="1">
      <alignment vertical="center"/>
      <protection hidden="1"/>
    </xf>
    <xf numFmtId="38" fontId="3" fillId="8" borderId="54" xfId="1" applyFont="1" applyFill="1" applyBorder="1" applyAlignment="1" applyProtection="1">
      <alignment horizontal="center" vertical="center"/>
      <protection hidden="1"/>
    </xf>
    <xf numFmtId="38" fontId="5" fillId="8" borderId="55" xfId="1" applyFont="1" applyFill="1" applyBorder="1" applyProtection="1">
      <alignment vertical="center"/>
      <protection hidden="1"/>
    </xf>
    <xf numFmtId="38" fontId="3" fillId="8" borderId="36" xfId="1" applyFont="1" applyFill="1" applyBorder="1" applyAlignment="1" applyProtection="1">
      <alignment horizontal="center" vertical="center"/>
      <protection hidden="1"/>
    </xf>
    <xf numFmtId="38" fontId="5" fillId="8" borderId="37" xfId="1" applyFont="1" applyFill="1" applyBorder="1" applyProtection="1">
      <alignment vertical="center"/>
      <protection hidden="1"/>
    </xf>
    <xf numFmtId="38" fontId="3" fillId="8" borderId="38" xfId="1" applyFont="1" applyFill="1" applyBorder="1" applyAlignment="1" applyProtection="1">
      <alignment horizontal="center" vertical="center"/>
      <protection hidden="1"/>
    </xf>
    <xf numFmtId="38" fontId="5" fillId="8" borderId="39" xfId="1" applyFont="1" applyFill="1" applyBorder="1" applyProtection="1">
      <alignment vertical="center"/>
      <protection hidden="1"/>
    </xf>
    <xf numFmtId="38" fontId="14" fillId="0" borderId="60" xfId="1" applyFont="1" applyFill="1" applyBorder="1" applyAlignment="1" applyProtection="1">
      <alignment horizontal="center" vertical="center"/>
      <protection hidden="1"/>
    </xf>
    <xf numFmtId="38" fontId="3" fillId="0" borderId="56" xfId="1" applyFont="1" applyFill="1" applyBorder="1" applyAlignment="1" applyProtection="1">
      <alignment horizontal="center" vertical="center"/>
      <protection hidden="1"/>
    </xf>
    <xf numFmtId="0" fontId="3" fillId="0" borderId="61" xfId="0" applyFont="1" applyBorder="1" applyAlignment="1" applyProtection="1">
      <alignment horizontal="center" vertical="center"/>
      <protection hidden="1"/>
    </xf>
    <xf numFmtId="38" fontId="14" fillId="0" borderId="56" xfId="1" applyFont="1" applyFill="1" applyBorder="1" applyAlignment="1" applyProtection="1">
      <alignment horizontal="center" vertical="center"/>
      <protection hidden="1"/>
    </xf>
    <xf numFmtId="0" fontId="3" fillId="0" borderId="56" xfId="0" applyFont="1" applyBorder="1" applyAlignment="1" applyProtection="1">
      <alignment horizontal="center" vertical="center"/>
      <protection hidden="1"/>
    </xf>
    <xf numFmtId="38" fontId="3" fillId="3" borderId="60" xfId="1" applyFont="1" applyFill="1" applyBorder="1" applyProtection="1">
      <alignment vertical="center"/>
      <protection hidden="1"/>
    </xf>
    <xf numFmtId="180" fontId="3" fillId="9" borderId="56" xfId="0" applyNumberFormat="1" applyFont="1" applyFill="1" applyBorder="1" applyProtection="1">
      <alignment vertical="center"/>
      <protection hidden="1"/>
    </xf>
    <xf numFmtId="38" fontId="3" fillId="0" borderId="56" xfId="1" applyFont="1" applyFill="1" applyBorder="1" applyProtection="1">
      <alignment vertical="center"/>
      <protection hidden="1"/>
    </xf>
    <xf numFmtId="38" fontId="3" fillId="0" borderId="61" xfId="1" applyFont="1" applyFill="1" applyBorder="1" applyProtection="1">
      <alignment vertical="center"/>
      <protection hidden="1"/>
    </xf>
    <xf numFmtId="38" fontId="3" fillId="9" borderId="56" xfId="1" applyFont="1" applyFill="1" applyBorder="1" applyProtection="1">
      <alignment vertical="center"/>
      <protection hidden="1"/>
    </xf>
    <xf numFmtId="181" fontId="3" fillId="3" borderId="57" xfId="1" applyNumberFormat="1" applyFont="1" applyFill="1" applyBorder="1" applyProtection="1">
      <alignment vertical="center"/>
      <protection hidden="1"/>
    </xf>
    <xf numFmtId="176" fontId="3" fillId="3" borderId="58" xfId="1" applyNumberFormat="1" applyFont="1" applyFill="1" applyBorder="1" applyAlignment="1" applyProtection="1">
      <alignment horizontal="center" vertical="center"/>
      <protection hidden="1"/>
    </xf>
    <xf numFmtId="38" fontId="3" fillId="3" borderId="59" xfId="1" applyFont="1" applyFill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38" fontId="10" fillId="0" borderId="0" xfId="1" applyFont="1" applyProtection="1">
      <alignment vertical="center"/>
      <protection hidden="1"/>
    </xf>
    <xf numFmtId="38" fontId="14" fillId="0" borderId="26" xfId="1" applyFont="1" applyFill="1" applyBorder="1" applyAlignment="1" applyProtection="1">
      <alignment horizontal="center" vertical="center"/>
      <protection hidden="1"/>
    </xf>
    <xf numFmtId="38" fontId="3" fillId="0" borderId="25" xfId="1" applyFont="1" applyFill="1" applyBorder="1" applyAlignment="1" applyProtection="1">
      <alignment horizontal="center" vertical="center"/>
      <protection hidden="1"/>
    </xf>
    <xf numFmtId="38" fontId="3" fillId="0" borderId="24" xfId="1" applyFont="1" applyFill="1" applyBorder="1" applyAlignment="1" applyProtection="1">
      <alignment horizontal="center" vertical="center"/>
      <protection hidden="1"/>
    </xf>
    <xf numFmtId="0" fontId="3" fillId="0" borderId="23" xfId="0" applyFont="1" applyBorder="1" applyAlignment="1" applyProtection="1">
      <alignment horizontal="center" vertical="center"/>
      <protection hidden="1"/>
    </xf>
    <xf numFmtId="0" fontId="3" fillId="10" borderId="0" xfId="0" applyFont="1" applyFill="1" applyProtection="1">
      <alignment vertical="center"/>
      <protection hidden="1"/>
    </xf>
    <xf numFmtId="0" fontId="3" fillId="3" borderId="21" xfId="0" applyFont="1" applyFill="1" applyBorder="1" applyAlignment="1" applyProtection="1">
      <alignment horizontal="center" vertical="center"/>
      <protection hidden="1"/>
    </xf>
    <xf numFmtId="180" fontId="3" fillId="3" borderId="19" xfId="0" applyNumberFormat="1" applyFont="1" applyFill="1" applyBorder="1" applyProtection="1">
      <alignment vertical="center"/>
      <protection hidden="1"/>
    </xf>
    <xf numFmtId="38" fontId="3" fillId="3" borderId="1" xfId="1" applyFont="1" applyFill="1" applyBorder="1" applyProtection="1">
      <alignment vertical="center"/>
      <protection hidden="1"/>
    </xf>
    <xf numFmtId="38" fontId="3" fillId="3" borderId="18" xfId="1" applyFont="1" applyFill="1" applyBorder="1" applyProtection="1">
      <alignment vertical="center"/>
      <protection hidden="1"/>
    </xf>
    <xf numFmtId="0" fontId="19" fillId="0" borderId="0" xfId="0" applyFont="1" applyProtection="1">
      <alignment vertical="center"/>
      <protection hidden="1"/>
    </xf>
    <xf numFmtId="0" fontId="3" fillId="3" borderId="19" xfId="0" applyFont="1" applyFill="1" applyBorder="1" applyProtection="1">
      <alignment vertical="center"/>
      <protection hidden="1"/>
    </xf>
    <xf numFmtId="0" fontId="4" fillId="3" borderId="20" xfId="0" applyFont="1" applyFill="1" applyBorder="1" applyAlignment="1" applyProtection="1">
      <alignment horizontal="center" vertical="center"/>
      <protection hidden="1"/>
    </xf>
    <xf numFmtId="0" fontId="3" fillId="3" borderId="20" xfId="0" applyFont="1" applyFill="1" applyBorder="1" applyAlignment="1" applyProtection="1">
      <alignment horizontal="center" vertical="center"/>
      <protection hidden="1"/>
    </xf>
    <xf numFmtId="0" fontId="3" fillId="3" borderId="22" xfId="0" applyFont="1" applyFill="1" applyBorder="1" applyAlignment="1" applyProtection="1">
      <alignment horizontal="center" vertical="center"/>
      <protection hidden="1"/>
    </xf>
    <xf numFmtId="38" fontId="3" fillId="0" borderId="0" xfId="1" applyFont="1" applyAlignment="1" applyProtection="1">
      <alignment horizontal="center" vertical="center"/>
      <protection hidden="1"/>
    </xf>
    <xf numFmtId="179" fontId="12" fillId="0" borderId="0" xfId="1" applyNumberFormat="1" applyFont="1" applyAlignment="1" applyProtection="1">
      <alignment horizontal="center" vertical="center"/>
      <protection hidden="1"/>
    </xf>
    <xf numFmtId="0" fontId="3" fillId="3" borderId="17" xfId="0" applyFont="1" applyFill="1" applyBorder="1" applyAlignment="1" applyProtection="1">
      <alignment horizontal="center" vertical="center"/>
      <protection hidden="1"/>
    </xf>
    <xf numFmtId="180" fontId="3" fillId="3" borderId="16" xfId="0" applyNumberFormat="1" applyFont="1" applyFill="1" applyBorder="1" applyProtection="1">
      <alignment vertical="center"/>
      <protection hidden="1"/>
    </xf>
    <xf numFmtId="38" fontId="3" fillId="3" borderId="15" xfId="1" applyFont="1" applyFill="1" applyBorder="1" applyProtection="1">
      <alignment vertical="center"/>
      <protection hidden="1"/>
    </xf>
    <xf numFmtId="38" fontId="3" fillId="3" borderId="14" xfId="1" applyFont="1" applyFill="1" applyBorder="1" applyProtection="1">
      <alignment vertical="center"/>
      <protection hidden="1"/>
    </xf>
    <xf numFmtId="180" fontId="3" fillId="0" borderId="0" xfId="0" applyNumberFormat="1" applyFont="1" applyProtection="1">
      <alignment vertical="center"/>
      <protection hidden="1"/>
    </xf>
    <xf numFmtId="0" fontId="10" fillId="0" borderId="0" xfId="0" applyFont="1" applyProtection="1">
      <alignment vertical="center"/>
      <protection hidden="1"/>
    </xf>
    <xf numFmtId="179" fontId="13" fillId="0" borderId="0" xfId="0" applyNumberFormat="1" applyFont="1" applyAlignment="1" applyProtection="1">
      <alignment horizontal="center" vertical="center"/>
      <protection hidden="1"/>
    </xf>
    <xf numFmtId="38" fontId="14" fillId="0" borderId="36" xfId="1" applyFont="1" applyFill="1" applyBorder="1" applyAlignment="1" applyProtection="1">
      <alignment horizontal="center" vertical="center"/>
      <protection hidden="1"/>
    </xf>
    <xf numFmtId="38" fontId="3" fillId="0" borderId="1" xfId="1" applyFont="1" applyFill="1" applyBorder="1" applyAlignment="1" applyProtection="1">
      <alignment horizontal="center" vertical="center"/>
      <protection hidden="1"/>
    </xf>
    <xf numFmtId="0" fontId="3" fillId="0" borderId="37" xfId="0" applyFont="1" applyBorder="1" applyAlignment="1" applyProtection="1">
      <alignment horizontal="center" vertical="center"/>
      <protection hidden="1"/>
    </xf>
    <xf numFmtId="38" fontId="14" fillId="0" borderId="5" xfId="1" applyFont="1" applyFill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38" fontId="3" fillId="6" borderId="3" xfId="1" applyFont="1" applyFill="1" applyBorder="1" applyAlignment="1" applyProtection="1">
      <alignment horizontal="center" vertical="center"/>
      <protection hidden="1"/>
    </xf>
    <xf numFmtId="38" fontId="3" fillId="6" borderId="36" xfId="1" applyFont="1" applyFill="1" applyBorder="1" applyAlignment="1" applyProtection="1">
      <alignment horizontal="right" vertical="center"/>
      <protection hidden="1"/>
    </xf>
    <xf numFmtId="176" fontId="3" fillId="6" borderId="1" xfId="0" applyNumberFormat="1" applyFont="1" applyFill="1" applyBorder="1" applyProtection="1">
      <alignment vertical="center"/>
      <protection hidden="1"/>
    </xf>
    <xf numFmtId="38" fontId="3" fillId="6" borderId="1" xfId="0" applyNumberFormat="1" applyFont="1" applyFill="1" applyBorder="1" applyProtection="1">
      <alignment vertical="center"/>
      <protection hidden="1"/>
    </xf>
    <xf numFmtId="38" fontId="3" fillId="6" borderId="37" xfId="0" applyNumberFormat="1" applyFont="1" applyFill="1" applyBorder="1" applyProtection="1">
      <alignment vertical="center"/>
      <protection hidden="1"/>
    </xf>
    <xf numFmtId="38" fontId="3" fillId="6" borderId="3" xfId="0" applyNumberFormat="1" applyFont="1" applyFill="1" applyBorder="1" applyProtection="1">
      <alignment vertical="center"/>
      <protection hidden="1"/>
    </xf>
    <xf numFmtId="176" fontId="10" fillId="6" borderId="1" xfId="0" applyNumberFormat="1" applyFont="1" applyFill="1" applyBorder="1" applyProtection="1">
      <alignment vertical="center"/>
      <protection hidden="1"/>
    </xf>
    <xf numFmtId="38" fontId="10" fillId="6" borderId="1" xfId="0" applyNumberFormat="1" applyFont="1" applyFill="1" applyBorder="1" applyProtection="1">
      <alignment vertical="center"/>
      <protection hidden="1"/>
    </xf>
    <xf numFmtId="38" fontId="10" fillId="6" borderId="37" xfId="0" applyNumberFormat="1" applyFont="1" applyFill="1" applyBorder="1" applyProtection="1">
      <alignment vertical="center"/>
      <protection hidden="1"/>
    </xf>
    <xf numFmtId="38" fontId="3" fillId="0" borderId="3" xfId="1" applyFont="1" applyFill="1" applyBorder="1" applyAlignment="1" applyProtection="1">
      <alignment horizontal="center" vertical="center"/>
      <protection hidden="1"/>
    </xf>
    <xf numFmtId="38" fontId="3" fillId="0" borderId="36" xfId="1" applyFont="1" applyBorder="1" applyAlignment="1" applyProtection="1">
      <alignment horizontal="right" vertical="center"/>
      <protection hidden="1"/>
    </xf>
    <xf numFmtId="176" fontId="3" fillId="0" borderId="1" xfId="0" applyNumberFormat="1" applyFont="1" applyBorder="1" applyProtection="1">
      <alignment vertical="center"/>
      <protection hidden="1"/>
    </xf>
    <xf numFmtId="38" fontId="3" fillId="0" borderId="1" xfId="0" applyNumberFormat="1" applyFont="1" applyBorder="1" applyProtection="1">
      <alignment vertical="center"/>
      <protection hidden="1"/>
    </xf>
    <xf numFmtId="38" fontId="3" fillId="0" borderId="37" xfId="0" applyNumberFormat="1" applyFont="1" applyBorder="1" applyProtection="1">
      <alignment vertical="center"/>
      <protection hidden="1"/>
    </xf>
    <xf numFmtId="38" fontId="3" fillId="0" borderId="3" xfId="0" applyNumberFormat="1" applyFont="1" applyBorder="1" applyProtection="1">
      <alignment vertical="center"/>
      <protection hidden="1"/>
    </xf>
    <xf numFmtId="176" fontId="10" fillId="0" borderId="1" xfId="0" applyNumberFormat="1" applyFont="1" applyBorder="1" applyProtection="1">
      <alignment vertical="center"/>
      <protection hidden="1"/>
    </xf>
    <xf numFmtId="38" fontId="10" fillId="0" borderId="1" xfId="0" applyNumberFormat="1" applyFont="1" applyBorder="1" applyProtection="1">
      <alignment vertical="center"/>
      <protection hidden="1"/>
    </xf>
    <xf numFmtId="38" fontId="10" fillId="0" borderId="37" xfId="0" applyNumberFormat="1" applyFont="1" applyBorder="1" applyProtection="1">
      <alignment vertical="center"/>
      <protection hidden="1"/>
    </xf>
    <xf numFmtId="0" fontId="3" fillId="0" borderId="5" xfId="0" applyFont="1" applyBorder="1" applyProtection="1">
      <alignment vertical="center"/>
      <protection hidden="1"/>
    </xf>
    <xf numFmtId="0" fontId="3" fillId="0" borderId="1" xfId="0" applyFont="1" applyBorder="1" applyProtection="1">
      <alignment vertical="center"/>
      <protection hidden="1"/>
    </xf>
    <xf numFmtId="0" fontId="3" fillId="0" borderId="37" xfId="0" applyFont="1" applyBorder="1" applyProtection="1">
      <alignment vertical="center"/>
      <protection hidden="1"/>
    </xf>
    <xf numFmtId="38" fontId="3" fillId="6" borderId="37" xfId="1" applyFont="1" applyFill="1" applyBorder="1" applyAlignment="1" applyProtection="1">
      <alignment horizontal="center" vertical="center"/>
      <protection hidden="1"/>
    </xf>
    <xf numFmtId="38" fontId="3" fillId="6" borderId="36" xfId="0" applyNumberFormat="1" applyFont="1" applyFill="1" applyBorder="1" applyProtection="1">
      <alignment vertical="center"/>
      <protection hidden="1"/>
    </xf>
    <xf numFmtId="38" fontId="3" fillId="0" borderId="37" xfId="1" applyFont="1" applyFill="1" applyBorder="1" applyAlignment="1" applyProtection="1">
      <alignment horizontal="center" vertical="center"/>
      <protection hidden="1"/>
    </xf>
    <xf numFmtId="38" fontId="3" fillId="0" borderId="36" xfId="0" applyNumberFormat="1" applyFont="1" applyBorder="1" applyProtection="1">
      <alignment vertical="center"/>
      <protection hidden="1"/>
    </xf>
    <xf numFmtId="0" fontId="3" fillId="0" borderId="9" xfId="0" applyFont="1" applyBorder="1" applyProtection="1">
      <alignment vertical="center"/>
      <protection hidden="1"/>
    </xf>
    <xf numFmtId="40" fontId="3" fillId="6" borderId="1" xfId="0" applyNumberFormat="1" applyFont="1" applyFill="1" applyBorder="1" applyProtection="1">
      <alignment vertical="center"/>
      <protection hidden="1"/>
    </xf>
    <xf numFmtId="40" fontId="3" fillId="0" borderId="1" xfId="0" applyNumberFormat="1" applyFont="1" applyBorder="1" applyProtection="1">
      <alignment vertical="center"/>
      <protection hidden="1"/>
    </xf>
    <xf numFmtId="0" fontId="3" fillId="0" borderId="30" xfId="0" applyFont="1" applyBorder="1" applyProtection="1">
      <alignment vertical="center"/>
      <protection hidden="1"/>
    </xf>
    <xf numFmtId="0" fontId="3" fillId="0" borderId="40" xfId="0" applyFont="1" applyBorder="1" applyProtection="1">
      <alignment vertical="center"/>
      <protection hidden="1"/>
    </xf>
    <xf numFmtId="0" fontId="3" fillId="0" borderId="27" xfId="0" applyFont="1" applyBorder="1" applyProtection="1">
      <alignment vertical="center"/>
      <protection hidden="1"/>
    </xf>
    <xf numFmtId="0" fontId="3" fillId="0" borderId="3" xfId="0" applyFont="1" applyBorder="1" applyProtection="1">
      <alignment vertical="center"/>
      <protection hidden="1"/>
    </xf>
    <xf numFmtId="38" fontId="3" fillId="0" borderId="27" xfId="1" applyFont="1" applyBorder="1" applyProtection="1">
      <alignment vertical="center"/>
      <protection hidden="1"/>
    </xf>
    <xf numFmtId="38" fontId="3" fillId="0" borderId="3" xfId="1" applyFont="1" applyBorder="1" applyProtection="1">
      <alignment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3" fillId="0" borderId="48" xfId="0" applyFont="1" applyBorder="1" applyProtection="1">
      <alignment vertical="center"/>
      <protection hidden="1"/>
    </xf>
    <xf numFmtId="0" fontId="3" fillId="0" borderId="47" xfId="0" applyFont="1" applyBorder="1" applyProtection="1">
      <alignment vertical="center"/>
      <protection hidden="1"/>
    </xf>
    <xf numFmtId="0" fontId="3" fillId="0" borderId="49" xfId="0" applyFont="1" applyBorder="1" applyProtection="1">
      <alignment vertical="center"/>
      <protection hidden="1"/>
    </xf>
    <xf numFmtId="9" fontId="3" fillId="0" borderId="0" xfId="0" applyNumberFormat="1" applyFont="1" applyAlignment="1" applyProtection="1">
      <alignment horizontal="center" vertical="center"/>
      <protection hidden="1"/>
    </xf>
    <xf numFmtId="181" fontId="3" fillId="0" borderId="0" xfId="1" applyNumberFormat="1" applyFont="1" applyProtection="1">
      <alignment vertical="center"/>
      <protection hidden="1"/>
    </xf>
    <xf numFmtId="38" fontId="4" fillId="0" borderId="0" xfId="1" applyFont="1" applyProtection="1">
      <alignment vertical="center"/>
      <protection hidden="1"/>
    </xf>
    <xf numFmtId="181" fontId="4" fillId="0" borderId="0" xfId="1" applyNumberFormat="1" applyFont="1" applyProtection="1">
      <alignment vertical="center"/>
      <protection hidden="1"/>
    </xf>
    <xf numFmtId="40" fontId="3" fillId="0" borderId="0" xfId="1" applyNumberFormat="1" applyFont="1" applyProtection="1">
      <alignment vertical="center"/>
      <protection hidden="1"/>
    </xf>
    <xf numFmtId="40" fontId="4" fillId="0" borderId="0" xfId="1" applyNumberFormat="1" applyFont="1" applyProtection="1">
      <alignment vertical="center"/>
      <protection hidden="1"/>
    </xf>
    <xf numFmtId="184" fontId="3" fillId="0" borderId="0" xfId="1" applyNumberFormat="1" applyFont="1" applyFill="1" applyBorder="1" applyAlignment="1" applyProtection="1">
      <alignment horizontal="center" vertical="center"/>
      <protection hidden="1"/>
    </xf>
    <xf numFmtId="38" fontId="30" fillId="8" borderId="70" xfId="1" applyFont="1" applyFill="1" applyBorder="1" applyAlignment="1" applyProtection="1">
      <alignment horizontal="center" vertical="center" wrapText="1"/>
      <protection hidden="1"/>
    </xf>
    <xf numFmtId="38" fontId="30" fillId="8" borderId="8" xfId="1" applyFont="1" applyFill="1" applyBorder="1" applyAlignment="1" applyProtection="1">
      <alignment horizontal="center" vertical="center" wrapText="1"/>
      <protection hidden="1"/>
    </xf>
    <xf numFmtId="38" fontId="30" fillId="8" borderId="66" xfId="1" applyFont="1" applyFill="1" applyBorder="1" applyAlignment="1" applyProtection="1">
      <alignment horizontal="center" vertical="center" wrapText="1"/>
      <protection hidden="1"/>
    </xf>
    <xf numFmtId="38" fontId="30" fillId="19" borderId="70" xfId="1" applyFont="1" applyFill="1" applyBorder="1" applyAlignment="1" applyProtection="1">
      <alignment horizontal="center" vertical="center" wrapText="1"/>
      <protection hidden="1"/>
    </xf>
    <xf numFmtId="38" fontId="30" fillId="19" borderId="8" xfId="1" applyFont="1" applyFill="1" applyBorder="1" applyAlignment="1" applyProtection="1">
      <alignment horizontal="center" vertical="center" wrapText="1"/>
      <protection hidden="1"/>
    </xf>
    <xf numFmtId="38" fontId="30" fillId="19" borderId="66" xfId="1" applyFont="1" applyFill="1" applyBorder="1" applyAlignment="1" applyProtection="1">
      <alignment horizontal="center" vertical="center" wrapText="1"/>
      <protection hidden="1"/>
    </xf>
    <xf numFmtId="38" fontId="30" fillId="20" borderId="70" xfId="1" applyFont="1" applyFill="1" applyBorder="1" applyAlignment="1" applyProtection="1">
      <alignment horizontal="center" vertical="center" wrapText="1"/>
      <protection hidden="1"/>
    </xf>
    <xf numFmtId="38" fontId="30" fillId="20" borderId="8" xfId="1" applyFont="1" applyFill="1" applyBorder="1" applyAlignment="1" applyProtection="1">
      <alignment horizontal="center" vertical="center" wrapText="1"/>
      <protection hidden="1"/>
    </xf>
    <xf numFmtId="38" fontId="30" fillId="20" borderId="66" xfId="1" applyFont="1" applyFill="1" applyBorder="1" applyAlignment="1" applyProtection="1">
      <alignment horizontal="center" vertical="center" wrapText="1"/>
      <protection hidden="1"/>
    </xf>
    <xf numFmtId="38" fontId="3" fillId="0" borderId="44" xfId="1" applyFont="1" applyBorder="1" applyAlignment="1" applyProtection="1">
      <alignment vertical="center"/>
      <protection hidden="1"/>
    </xf>
    <xf numFmtId="38" fontId="3" fillId="0" borderId="46" xfId="1" applyFont="1" applyBorder="1" applyAlignment="1" applyProtection="1">
      <alignment vertical="center"/>
      <protection hidden="1"/>
    </xf>
    <xf numFmtId="38" fontId="3" fillId="22" borderId="82" xfId="1" applyFont="1" applyFill="1" applyBorder="1" applyAlignment="1" applyProtection="1">
      <alignment vertical="center"/>
      <protection hidden="1"/>
    </xf>
    <xf numFmtId="38" fontId="3" fillId="22" borderId="54" xfId="1" applyFont="1" applyFill="1" applyBorder="1" applyAlignment="1" applyProtection="1">
      <alignment vertical="center"/>
      <protection hidden="1"/>
    </xf>
    <xf numFmtId="38" fontId="3" fillId="6" borderId="12" xfId="1" applyFont="1" applyFill="1" applyBorder="1" applyAlignment="1" applyProtection="1">
      <alignment vertical="center"/>
      <protection hidden="1"/>
    </xf>
    <xf numFmtId="38" fontId="3" fillId="6" borderId="30" xfId="1" applyFont="1" applyFill="1" applyBorder="1" applyAlignment="1" applyProtection="1">
      <alignment vertical="center"/>
      <protection hidden="1"/>
    </xf>
    <xf numFmtId="38" fontId="3" fillId="0" borderId="80" xfId="1" applyFont="1" applyBorder="1" applyAlignment="1" applyProtection="1">
      <alignment vertical="center"/>
      <protection hidden="1"/>
    </xf>
    <xf numFmtId="38" fontId="3" fillId="0" borderId="55" xfId="1" applyFont="1" applyBorder="1" applyAlignment="1" applyProtection="1">
      <alignment vertical="center"/>
      <protection hidden="1"/>
    </xf>
    <xf numFmtId="38" fontId="22" fillId="0" borderId="0" xfId="1" applyFont="1" applyAlignment="1" applyProtection="1">
      <alignment horizontal="center" vertical="center"/>
      <protection hidden="1"/>
    </xf>
    <xf numFmtId="38" fontId="4" fillId="2" borderId="0" xfId="1" applyFont="1" applyFill="1" applyAlignment="1" applyProtection="1">
      <alignment horizontal="center" vertical="center"/>
      <protection hidden="1"/>
    </xf>
    <xf numFmtId="38" fontId="27" fillId="23" borderId="6" xfId="1" applyFont="1" applyFill="1" applyBorder="1" applyAlignment="1" applyProtection="1">
      <alignment horizontal="center" vertical="center"/>
      <protection hidden="1"/>
    </xf>
    <xf numFmtId="38" fontId="27" fillId="23" borderId="66" xfId="1" applyFont="1" applyFill="1" applyBorder="1" applyAlignment="1" applyProtection="1">
      <alignment horizontal="center" vertical="center"/>
      <protection hidden="1"/>
    </xf>
    <xf numFmtId="38" fontId="27" fillId="24" borderId="6" xfId="1" applyFont="1" applyFill="1" applyBorder="1" applyAlignment="1" applyProtection="1">
      <alignment horizontal="center" vertical="center"/>
      <protection hidden="1"/>
    </xf>
    <xf numFmtId="38" fontId="27" fillId="24" borderId="66" xfId="1" applyFont="1" applyFill="1" applyBorder="1" applyAlignment="1" applyProtection="1">
      <alignment horizontal="center" vertical="center"/>
      <protection hidden="1"/>
    </xf>
    <xf numFmtId="38" fontId="21" fillId="0" borderId="41" xfId="1" applyFont="1" applyBorder="1" applyAlignment="1" applyProtection="1">
      <alignment horizontal="center" vertical="center" wrapText="1"/>
      <protection hidden="1"/>
    </xf>
    <xf numFmtId="38" fontId="21" fillId="0" borderId="81" xfId="1" applyFont="1" applyBorder="1" applyAlignment="1" applyProtection="1">
      <alignment horizontal="center" vertical="center" wrapText="1"/>
      <protection hidden="1"/>
    </xf>
    <xf numFmtId="38" fontId="21" fillId="0" borderId="42" xfId="1" applyFont="1" applyBorder="1" applyAlignment="1" applyProtection="1">
      <alignment horizontal="center" vertical="center" wrapText="1"/>
      <protection hidden="1"/>
    </xf>
    <xf numFmtId="38" fontId="21" fillId="0" borderId="41" xfId="1" applyFont="1" applyBorder="1" applyAlignment="1" applyProtection="1">
      <alignment horizontal="center" vertical="center"/>
      <protection hidden="1"/>
    </xf>
    <xf numFmtId="38" fontId="21" fillId="0" borderId="81" xfId="1" applyFont="1" applyBorder="1" applyAlignment="1" applyProtection="1">
      <alignment horizontal="center" vertical="center"/>
      <protection hidden="1"/>
    </xf>
    <xf numFmtId="38" fontId="21" fillId="0" borderId="42" xfId="1" applyFont="1" applyBorder="1" applyAlignment="1" applyProtection="1">
      <alignment horizontal="center" vertical="center"/>
      <protection hidden="1"/>
    </xf>
    <xf numFmtId="38" fontId="20" fillId="0" borderId="41" xfId="1" applyFont="1" applyBorder="1" applyAlignment="1" applyProtection="1">
      <alignment horizontal="center" vertical="center"/>
      <protection hidden="1"/>
    </xf>
    <xf numFmtId="38" fontId="20" fillId="0" borderId="81" xfId="1" applyFont="1" applyBorder="1" applyAlignment="1" applyProtection="1">
      <alignment horizontal="center" vertical="center"/>
      <protection hidden="1"/>
    </xf>
    <xf numFmtId="38" fontId="20" fillId="0" borderId="42" xfId="1" applyFont="1" applyBorder="1" applyAlignment="1" applyProtection="1">
      <alignment horizontal="center" vertical="center"/>
      <protection hidden="1"/>
    </xf>
    <xf numFmtId="182" fontId="27" fillId="16" borderId="8" xfId="1" applyNumberFormat="1" applyFont="1" applyFill="1" applyBorder="1" applyAlignment="1" applyProtection="1">
      <alignment vertical="center" wrapText="1"/>
      <protection hidden="1"/>
    </xf>
    <xf numFmtId="38" fontId="3" fillId="6" borderId="7" xfId="1" applyFont="1" applyFill="1" applyBorder="1" applyAlignment="1" applyProtection="1">
      <alignment horizontal="center" vertical="center"/>
      <protection hidden="1"/>
    </xf>
    <xf numFmtId="38" fontId="3" fillId="6" borderId="74" xfId="1" applyFont="1" applyFill="1" applyBorder="1" applyAlignment="1" applyProtection="1">
      <alignment horizontal="center" vertical="center"/>
      <protection hidden="1"/>
    </xf>
    <xf numFmtId="38" fontId="3" fillId="6" borderId="0" xfId="1" applyFont="1" applyFill="1" applyBorder="1" applyAlignment="1" applyProtection="1">
      <alignment horizontal="center" vertical="center"/>
      <protection hidden="1"/>
    </xf>
    <xf numFmtId="38" fontId="3" fillId="6" borderId="44" xfId="1" applyFont="1" applyFill="1" applyBorder="1" applyAlignment="1" applyProtection="1">
      <alignment horizontal="center" vertical="center"/>
      <protection hidden="1"/>
    </xf>
    <xf numFmtId="38" fontId="3" fillId="6" borderId="75" xfId="1" applyFont="1" applyFill="1" applyBorder="1" applyAlignment="1" applyProtection="1">
      <alignment horizontal="center" vertical="center"/>
      <protection hidden="1"/>
    </xf>
    <xf numFmtId="38" fontId="3" fillId="6" borderId="43" xfId="1" applyFont="1" applyFill="1" applyBorder="1" applyAlignment="1" applyProtection="1">
      <alignment horizontal="center" vertical="center"/>
      <protection hidden="1"/>
    </xf>
    <xf numFmtId="38" fontId="21" fillId="15" borderId="7" xfId="1" applyFont="1" applyFill="1" applyBorder="1" applyAlignment="1" applyProtection="1">
      <alignment horizontal="center" vertical="center"/>
      <protection hidden="1"/>
    </xf>
    <xf numFmtId="38" fontId="21" fillId="15" borderId="10" xfId="1" applyFont="1" applyFill="1" applyBorder="1" applyAlignment="1" applyProtection="1">
      <alignment horizontal="center" vertical="center"/>
      <protection hidden="1"/>
    </xf>
    <xf numFmtId="38" fontId="21" fillId="15" borderId="0" xfId="1" applyFont="1" applyFill="1" applyBorder="1" applyAlignment="1" applyProtection="1">
      <alignment horizontal="center" vertical="center"/>
      <protection hidden="1"/>
    </xf>
    <xf numFmtId="38" fontId="21" fillId="15" borderId="13" xfId="1" applyFont="1" applyFill="1" applyBorder="1" applyAlignment="1" applyProtection="1">
      <alignment horizontal="center" vertical="center"/>
      <protection hidden="1"/>
    </xf>
    <xf numFmtId="38" fontId="21" fillId="16" borderId="8" xfId="1" applyFont="1" applyFill="1" applyBorder="1" applyAlignment="1" applyProtection="1">
      <alignment horizontal="center" vertical="center"/>
      <protection hidden="1"/>
    </xf>
    <xf numFmtId="38" fontId="3" fillId="6" borderId="76" xfId="1" applyFont="1" applyFill="1" applyBorder="1" applyAlignment="1" applyProtection="1">
      <alignment horizontal="center" vertical="center"/>
      <protection hidden="1"/>
    </xf>
    <xf numFmtId="38" fontId="3" fillId="6" borderId="68" xfId="1" applyFont="1" applyFill="1" applyBorder="1" applyAlignment="1" applyProtection="1">
      <alignment horizontal="center" vertical="center"/>
      <protection hidden="1"/>
    </xf>
    <xf numFmtId="38" fontId="3" fillId="6" borderId="77" xfId="1" applyFont="1" applyFill="1" applyBorder="1" applyAlignment="1" applyProtection="1">
      <alignment horizontal="center" vertical="center"/>
      <protection hidden="1"/>
    </xf>
    <xf numFmtId="38" fontId="31" fillId="0" borderId="0" xfId="1" applyFont="1" applyBorder="1" applyAlignment="1" applyProtection="1">
      <alignment horizontal="center" wrapText="1"/>
      <protection hidden="1"/>
    </xf>
    <xf numFmtId="38" fontId="31" fillId="0" borderId="111" xfId="1" applyFont="1" applyBorder="1" applyAlignment="1" applyProtection="1">
      <alignment horizontal="center" wrapText="1"/>
      <protection hidden="1"/>
    </xf>
    <xf numFmtId="38" fontId="3" fillId="6" borderId="9" xfId="1" applyFont="1" applyFill="1" applyBorder="1" applyAlignment="1" applyProtection="1">
      <alignment horizontal="center" vertical="center"/>
      <protection hidden="1"/>
    </xf>
    <xf numFmtId="38" fontId="3" fillId="0" borderId="1" xfId="1" applyFont="1" applyBorder="1" applyAlignment="1" applyProtection="1">
      <alignment horizontal="center" vertical="center" wrapText="1"/>
      <protection hidden="1"/>
    </xf>
    <xf numFmtId="38" fontId="3" fillId="0" borderId="6" xfId="1" applyFont="1" applyBorder="1" applyAlignment="1" applyProtection="1">
      <alignment horizontal="center" vertical="center" wrapText="1"/>
      <protection hidden="1"/>
    </xf>
    <xf numFmtId="182" fontId="27" fillId="14" borderId="8" xfId="1" applyNumberFormat="1" applyFont="1" applyFill="1" applyBorder="1" applyAlignment="1" applyProtection="1">
      <alignment vertical="center" wrapText="1"/>
      <protection hidden="1"/>
    </xf>
    <xf numFmtId="182" fontId="27" fillId="14" borderId="66" xfId="1" applyNumberFormat="1" applyFont="1" applyFill="1" applyBorder="1" applyAlignment="1" applyProtection="1">
      <alignment vertical="center" wrapText="1"/>
      <protection hidden="1"/>
    </xf>
    <xf numFmtId="182" fontId="27" fillId="6" borderId="8" xfId="1" applyNumberFormat="1" applyFont="1" applyFill="1" applyBorder="1" applyAlignment="1" applyProtection="1">
      <alignment vertical="center" wrapText="1"/>
      <protection hidden="1"/>
    </xf>
    <xf numFmtId="182" fontId="27" fillId="6" borderId="66" xfId="1" applyNumberFormat="1" applyFont="1" applyFill="1" applyBorder="1" applyAlignment="1" applyProtection="1">
      <alignment vertical="center" wrapText="1"/>
      <protection hidden="1"/>
    </xf>
    <xf numFmtId="38" fontId="3" fillId="6" borderId="11" xfId="1" applyFont="1" applyFill="1" applyBorder="1" applyAlignment="1" applyProtection="1">
      <alignment horizontal="center" vertical="center"/>
      <protection hidden="1"/>
    </xf>
    <xf numFmtId="38" fontId="3" fillId="6" borderId="46" xfId="1" applyFont="1" applyFill="1" applyBorder="1" applyAlignment="1" applyProtection="1">
      <alignment horizontal="center" vertical="center"/>
      <protection hidden="1"/>
    </xf>
    <xf numFmtId="38" fontId="3" fillId="6" borderId="45" xfId="1" applyFont="1" applyFill="1" applyBorder="1" applyAlignment="1" applyProtection="1">
      <alignment horizontal="center" vertical="center"/>
      <protection hidden="1"/>
    </xf>
    <xf numFmtId="38" fontId="3" fillId="6" borderId="75" xfId="1" applyFont="1" applyFill="1" applyBorder="1" applyAlignment="1" applyProtection="1">
      <alignment horizontal="center" vertical="center" wrapText="1"/>
      <protection hidden="1"/>
    </xf>
    <xf numFmtId="38" fontId="3" fillId="6" borderId="7" xfId="1" applyFont="1" applyFill="1" applyBorder="1" applyAlignment="1" applyProtection="1">
      <alignment horizontal="center" vertical="center" wrapText="1"/>
      <protection hidden="1"/>
    </xf>
    <xf numFmtId="38" fontId="3" fillId="6" borderId="74" xfId="1" applyFont="1" applyFill="1" applyBorder="1" applyAlignment="1" applyProtection="1">
      <alignment horizontal="center" vertical="center" wrapText="1"/>
      <protection hidden="1"/>
    </xf>
    <xf numFmtId="38" fontId="3" fillId="6" borderId="45" xfId="1" applyFont="1" applyFill="1" applyBorder="1" applyAlignment="1" applyProtection="1">
      <alignment horizontal="center" vertical="center" wrapText="1"/>
      <protection hidden="1"/>
    </xf>
    <xf numFmtId="38" fontId="3" fillId="6" borderId="11" xfId="1" applyFont="1" applyFill="1" applyBorder="1" applyAlignment="1" applyProtection="1">
      <alignment horizontal="center" vertical="center" wrapText="1"/>
      <protection hidden="1"/>
    </xf>
    <xf numFmtId="38" fontId="3" fillId="6" borderId="46" xfId="1" applyFont="1" applyFill="1" applyBorder="1" applyAlignment="1" applyProtection="1">
      <alignment horizontal="center" vertical="center" wrapText="1"/>
      <protection hidden="1"/>
    </xf>
    <xf numFmtId="38" fontId="21" fillId="14" borderId="7" xfId="1" applyFont="1" applyFill="1" applyBorder="1" applyAlignment="1" applyProtection="1">
      <alignment horizontal="center" vertical="center"/>
      <protection hidden="1"/>
    </xf>
    <xf numFmtId="38" fontId="21" fillId="14" borderId="10" xfId="1" applyFont="1" applyFill="1" applyBorder="1" applyAlignment="1" applyProtection="1">
      <alignment horizontal="center" vertical="center"/>
      <protection hidden="1"/>
    </xf>
    <xf numFmtId="38" fontId="21" fillId="14" borderId="11" xfId="1" applyFont="1" applyFill="1" applyBorder="1" applyAlignment="1" applyProtection="1">
      <alignment horizontal="center" vertical="center"/>
      <protection hidden="1"/>
    </xf>
    <xf numFmtId="38" fontId="21" fillId="14" borderId="65" xfId="1" applyFont="1" applyFill="1" applyBorder="1" applyAlignment="1" applyProtection="1">
      <alignment horizontal="center" vertical="center"/>
      <protection hidden="1"/>
    </xf>
    <xf numFmtId="38" fontId="21" fillId="6" borderId="8" xfId="1" applyFont="1" applyFill="1" applyBorder="1" applyAlignment="1" applyProtection="1">
      <alignment horizontal="center" vertical="center"/>
      <protection hidden="1"/>
    </xf>
    <xf numFmtId="38" fontId="21" fillId="6" borderId="2" xfId="1" applyFont="1" applyFill="1" applyBorder="1" applyAlignment="1" applyProtection="1">
      <alignment horizontal="center" vertical="center"/>
      <protection hidden="1"/>
    </xf>
    <xf numFmtId="38" fontId="21" fillId="6" borderId="70" xfId="1" applyFont="1" applyFill="1" applyBorder="1" applyAlignment="1" applyProtection="1">
      <alignment horizontal="center" vertical="center"/>
      <protection hidden="1"/>
    </xf>
    <xf numFmtId="38" fontId="3" fillId="4" borderId="1" xfId="1" applyFont="1" applyFill="1" applyBorder="1" applyAlignment="1" applyProtection="1">
      <alignment horizontal="center" vertical="center" wrapText="1"/>
      <protection hidden="1"/>
    </xf>
    <xf numFmtId="38" fontId="3" fillId="4" borderId="6" xfId="1" applyFont="1" applyFill="1" applyBorder="1" applyAlignment="1" applyProtection="1">
      <alignment horizontal="center" vertical="center" wrapText="1"/>
      <protection hidden="1"/>
    </xf>
    <xf numFmtId="38" fontId="3" fillId="4" borderId="9" xfId="1" applyFont="1" applyFill="1" applyBorder="1" applyAlignment="1" applyProtection="1">
      <alignment horizontal="center" vertical="center"/>
      <protection hidden="1"/>
    </xf>
    <xf numFmtId="38" fontId="3" fillId="4" borderId="7" xfId="1" applyFont="1" applyFill="1" applyBorder="1" applyAlignment="1" applyProtection="1">
      <alignment horizontal="center" vertical="center"/>
      <protection hidden="1"/>
    </xf>
    <xf numFmtId="38" fontId="3" fillId="5" borderId="1" xfId="1" applyFont="1" applyFill="1" applyBorder="1" applyAlignment="1" applyProtection="1">
      <alignment horizontal="center" vertical="center" wrapText="1"/>
      <protection hidden="1"/>
    </xf>
    <xf numFmtId="38" fontId="3" fillId="5" borderId="6" xfId="1" applyFont="1" applyFill="1" applyBorder="1" applyAlignment="1" applyProtection="1">
      <alignment horizontal="center" vertical="center" wrapText="1"/>
      <protection hidden="1"/>
    </xf>
    <xf numFmtId="38" fontId="3" fillId="5" borderId="9" xfId="1" applyFont="1" applyFill="1" applyBorder="1" applyAlignment="1" applyProtection="1">
      <alignment horizontal="center" vertical="center"/>
      <protection hidden="1"/>
    </xf>
    <xf numFmtId="38" fontId="3" fillId="5" borderId="7" xfId="1" applyFont="1" applyFill="1" applyBorder="1" applyAlignment="1" applyProtection="1">
      <alignment horizontal="center" vertical="center"/>
      <protection hidden="1"/>
    </xf>
    <xf numFmtId="38" fontId="3" fillId="6" borderId="1" xfId="1" applyFont="1" applyFill="1" applyBorder="1" applyAlignment="1" applyProtection="1">
      <alignment horizontal="center" vertical="center" wrapText="1"/>
      <protection hidden="1"/>
    </xf>
    <xf numFmtId="38" fontId="3" fillId="6" borderId="6" xfId="1" applyFont="1" applyFill="1" applyBorder="1" applyAlignment="1" applyProtection="1">
      <alignment horizontal="center" vertical="center" wrapText="1"/>
      <protection hidden="1"/>
    </xf>
    <xf numFmtId="38" fontId="21" fillId="21" borderId="13" xfId="1" applyFont="1" applyFill="1" applyBorder="1" applyAlignment="1" applyProtection="1">
      <alignment horizontal="center" vertical="center"/>
      <protection hidden="1"/>
    </xf>
    <xf numFmtId="38" fontId="21" fillId="21" borderId="65" xfId="1" applyFont="1" applyFill="1" applyBorder="1" applyAlignment="1" applyProtection="1">
      <alignment horizontal="center" vertical="center"/>
      <protection hidden="1"/>
    </xf>
    <xf numFmtId="38" fontId="21" fillId="14" borderId="12" xfId="1" applyFont="1" applyFill="1" applyBorder="1" applyAlignment="1" applyProtection="1">
      <alignment horizontal="center" vertical="center"/>
      <protection hidden="1"/>
    </xf>
    <xf numFmtId="38" fontId="21" fillId="14" borderId="30" xfId="1" applyFont="1" applyFill="1" applyBorder="1" applyAlignment="1" applyProtection="1">
      <alignment horizontal="center" vertical="center"/>
      <protection hidden="1"/>
    </xf>
    <xf numFmtId="38" fontId="21" fillId="23" borderId="8" xfId="1" applyFont="1" applyFill="1" applyBorder="1" applyAlignment="1" applyProtection="1">
      <alignment horizontal="center" vertical="center"/>
      <protection hidden="1"/>
    </xf>
    <xf numFmtId="38" fontId="21" fillId="23" borderId="2" xfId="1" applyFont="1" applyFill="1" applyBorder="1" applyAlignment="1" applyProtection="1">
      <alignment horizontal="center" vertical="center"/>
      <protection hidden="1"/>
    </xf>
    <xf numFmtId="38" fontId="3" fillId="22" borderId="13" xfId="1" applyFont="1" applyFill="1" applyBorder="1" applyAlignment="1" applyProtection="1">
      <alignment vertical="center"/>
      <protection hidden="1"/>
    </xf>
    <xf numFmtId="38" fontId="3" fillId="22" borderId="65" xfId="1" applyFont="1" applyFill="1" applyBorder="1" applyAlignment="1" applyProtection="1">
      <alignment vertical="center"/>
      <protection hidden="1"/>
    </xf>
    <xf numFmtId="38" fontId="3" fillId="6" borderId="8" xfId="1" applyFont="1" applyFill="1" applyBorder="1" applyAlignment="1" applyProtection="1">
      <alignment vertical="center"/>
      <protection hidden="1"/>
    </xf>
    <xf numFmtId="38" fontId="3" fillId="6" borderId="2" xfId="1" applyFont="1" applyFill="1" applyBorder="1" applyAlignment="1" applyProtection="1">
      <alignment vertical="center"/>
      <protection hidden="1"/>
    </xf>
    <xf numFmtId="38" fontId="21" fillId="14" borderId="68" xfId="1" applyFont="1" applyFill="1" applyBorder="1" applyAlignment="1" applyProtection="1">
      <alignment horizontal="center" vertical="center"/>
      <protection hidden="1"/>
    </xf>
    <xf numFmtId="38" fontId="21" fillId="14" borderId="69" xfId="1" applyFont="1" applyFill="1" applyBorder="1" applyAlignment="1" applyProtection="1">
      <alignment horizontal="center" vertical="center"/>
      <protection hidden="1"/>
    </xf>
    <xf numFmtId="38" fontId="21" fillId="6" borderId="66" xfId="1" applyFont="1" applyFill="1" applyBorder="1" applyAlignment="1" applyProtection="1">
      <alignment horizontal="center" vertical="center"/>
      <protection hidden="1"/>
    </xf>
    <xf numFmtId="38" fontId="3" fillId="6" borderId="72" xfId="1" applyFont="1" applyFill="1" applyBorder="1" applyAlignment="1" applyProtection="1">
      <alignment horizontal="center" vertical="center"/>
      <protection hidden="1"/>
    </xf>
    <xf numFmtId="38" fontId="3" fillId="6" borderId="79" xfId="1" applyFont="1" applyFill="1" applyBorder="1" applyAlignment="1" applyProtection="1">
      <alignment horizontal="center" vertical="center"/>
      <protection hidden="1"/>
    </xf>
    <xf numFmtId="38" fontId="3" fillId="6" borderId="78" xfId="1" applyFont="1" applyFill="1" applyBorder="1" applyAlignment="1" applyProtection="1">
      <alignment horizontal="center" vertical="center"/>
      <protection hidden="1"/>
    </xf>
    <xf numFmtId="38" fontId="21" fillId="15" borderId="72" xfId="1" applyFont="1" applyFill="1" applyBorder="1" applyAlignment="1" applyProtection="1">
      <alignment horizontal="center" vertical="center"/>
      <protection hidden="1"/>
    </xf>
    <xf numFmtId="38" fontId="21" fillId="15" borderId="73" xfId="1" applyFont="1" applyFill="1" applyBorder="1" applyAlignment="1" applyProtection="1">
      <alignment horizontal="center" vertical="center"/>
      <protection hidden="1"/>
    </xf>
    <xf numFmtId="38" fontId="21" fillId="15" borderId="11" xfId="1" applyFont="1" applyFill="1" applyBorder="1" applyAlignment="1" applyProtection="1">
      <alignment horizontal="center" vertical="center"/>
      <protection hidden="1"/>
    </xf>
    <xf numFmtId="38" fontId="21" fillId="15" borderId="65" xfId="1" applyFont="1" applyFill="1" applyBorder="1" applyAlignment="1" applyProtection="1">
      <alignment horizontal="center" vertical="center"/>
      <protection hidden="1"/>
    </xf>
    <xf numFmtId="38" fontId="21" fillId="16" borderId="70" xfId="1" applyFont="1" applyFill="1" applyBorder="1" applyAlignment="1" applyProtection="1">
      <alignment horizontal="center" vertical="center"/>
      <protection hidden="1"/>
    </xf>
    <xf numFmtId="38" fontId="21" fillId="16" borderId="2" xfId="1" applyFont="1" applyFill="1" applyBorder="1" applyAlignment="1" applyProtection="1">
      <alignment horizontal="center" vertical="center"/>
      <protection hidden="1"/>
    </xf>
    <xf numFmtId="182" fontId="27" fillId="15" borderId="8" xfId="1" applyNumberFormat="1" applyFont="1" applyFill="1" applyBorder="1" applyAlignment="1" applyProtection="1">
      <alignment vertical="center" wrapText="1"/>
      <protection hidden="1"/>
    </xf>
    <xf numFmtId="38" fontId="3" fillId="4" borderId="5" xfId="1" applyFont="1" applyFill="1" applyBorder="1" applyAlignment="1" applyProtection="1">
      <alignment horizontal="center" vertical="center" wrapText="1"/>
      <protection hidden="1"/>
    </xf>
    <xf numFmtId="38" fontId="3" fillId="4" borderId="10" xfId="1" applyFont="1" applyFill="1" applyBorder="1" applyAlignment="1" applyProtection="1">
      <alignment horizontal="center" vertical="center" wrapText="1"/>
      <protection hidden="1"/>
    </xf>
    <xf numFmtId="38" fontId="3" fillId="6" borderId="1" xfId="1" applyFont="1" applyFill="1" applyBorder="1" applyAlignment="1" applyProtection="1">
      <alignment horizontal="center" vertical="center"/>
      <protection hidden="1"/>
    </xf>
    <xf numFmtId="38" fontId="3" fillId="6" borderId="6" xfId="1" applyFont="1" applyFill="1" applyBorder="1" applyAlignment="1" applyProtection="1">
      <alignment horizontal="center" vertical="center"/>
      <protection hidden="1"/>
    </xf>
    <xf numFmtId="38" fontId="26" fillId="0" borderId="0" xfId="1" applyFont="1" applyAlignment="1" applyProtection="1">
      <alignment vertical="center" wrapText="1"/>
      <protection hidden="1"/>
    </xf>
    <xf numFmtId="182" fontId="28" fillId="23" borderId="99" xfId="1" applyNumberFormat="1" applyFont="1" applyFill="1" applyBorder="1" applyAlignment="1" applyProtection="1">
      <alignment horizontal="center" vertical="center" wrapText="1"/>
      <protection hidden="1"/>
    </xf>
    <xf numFmtId="182" fontId="28" fillId="23" borderId="98" xfId="1" applyNumberFormat="1" applyFont="1" applyFill="1" applyBorder="1" applyAlignment="1" applyProtection="1">
      <alignment horizontal="center" vertical="center" wrapText="1"/>
      <protection hidden="1"/>
    </xf>
    <xf numFmtId="182" fontId="28" fillId="23" borderId="97" xfId="1" applyNumberFormat="1" applyFont="1" applyFill="1" applyBorder="1" applyAlignment="1" applyProtection="1">
      <alignment horizontal="center" vertical="center" wrapText="1"/>
      <protection hidden="1"/>
    </xf>
    <xf numFmtId="38" fontId="3" fillId="7" borderId="32" xfId="1" applyFont="1" applyFill="1" applyBorder="1" applyAlignment="1" applyProtection="1">
      <alignment horizontal="center" vertical="center" wrapText="1"/>
      <protection hidden="1"/>
    </xf>
    <xf numFmtId="38" fontId="3" fillId="7" borderId="33" xfId="1" applyFont="1" applyFill="1" applyBorder="1" applyAlignment="1" applyProtection="1">
      <alignment horizontal="center" vertical="center" wrapText="1"/>
      <protection hidden="1"/>
    </xf>
    <xf numFmtId="38" fontId="21" fillId="18" borderId="7" xfId="1" applyFont="1" applyFill="1" applyBorder="1" applyAlignment="1" applyProtection="1">
      <alignment horizontal="center" vertical="center"/>
      <protection hidden="1"/>
    </xf>
    <xf numFmtId="38" fontId="21" fillId="18" borderId="10" xfId="1" applyFont="1" applyFill="1" applyBorder="1" applyAlignment="1" applyProtection="1">
      <alignment horizontal="center" vertical="center"/>
      <protection hidden="1"/>
    </xf>
    <xf numFmtId="38" fontId="21" fillId="18" borderId="68" xfId="1" applyFont="1" applyFill="1" applyBorder="1" applyAlignment="1" applyProtection="1">
      <alignment horizontal="center" vertical="center"/>
      <protection hidden="1"/>
    </xf>
    <xf numFmtId="38" fontId="21" fillId="18" borderId="69" xfId="1" applyFont="1" applyFill="1" applyBorder="1" applyAlignment="1" applyProtection="1">
      <alignment horizontal="center" vertical="center"/>
      <protection hidden="1"/>
    </xf>
    <xf numFmtId="38" fontId="21" fillId="17" borderId="8" xfId="1" applyFont="1" applyFill="1" applyBorder="1" applyAlignment="1" applyProtection="1">
      <alignment horizontal="center" vertical="center"/>
      <protection hidden="1"/>
    </xf>
    <xf numFmtId="38" fontId="21" fillId="17" borderId="66" xfId="1" applyFont="1" applyFill="1" applyBorder="1" applyAlignment="1" applyProtection="1">
      <alignment horizontal="center" vertical="center"/>
      <protection hidden="1"/>
    </xf>
    <xf numFmtId="182" fontId="27" fillId="17" borderId="8" xfId="1" applyNumberFormat="1" applyFont="1" applyFill="1" applyBorder="1" applyAlignment="1" applyProtection="1">
      <alignment vertical="center" wrapText="1"/>
      <protection hidden="1"/>
    </xf>
    <xf numFmtId="182" fontId="27" fillId="17" borderId="66" xfId="1" applyNumberFormat="1" applyFont="1" applyFill="1" applyBorder="1" applyAlignment="1" applyProtection="1">
      <alignment vertical="center" wrapText="1"/>
      <protection hidden="1"/>
    </xf>
    <xf numFmtId="38" fontId="3" fillId="0" borderId="3" xfId="1" applyFont="1" applyBorder="1" applyAlignment="1" applyProtection="1">
      <alignment horizontal="center" vertical="center" wrapText="1"/>
      <protection hidden="1"/>
    </xf>
    <xf numFmtId="38" fontId="3" fillId="0" borderId="9" xfId="1" applyFont="1" applyBorder="1" applyAlignment="1" applyProtection="1">
      <alignment horizontal="center" vertical="center" wrapText="1"/>
      <protection hidden="1"/>
    </xf>
    <xf numFmtId="38" fontId="12" fillId="0" borderId="52" xfId="1" applyFont="1" applyBorder="1" applyAlignment="1" applyProtection="1">
      <alignment horizontal="center" vertical="center" wrapText="1"/>
      <protection hidden="1"/>
    </xf>
    <xf numFmtId="38" fontId="12" fillId="0" borderId="53" xfId="1" applyFont="1" applyBorder="1" applyAlignment="1" applyProtection="1">
      <alignment horizontal="center" vertical="center" wrapText="1"/>
      <protection hidden="1"/>
    </xf>
    <xf numFmtId="38" fontId="21" fillId="18" borderId="0" xfId="1" applyFont="1" applyFill="1" applyBorder="1" applyAlignment="1" applyProtection="1">
      <alignment horizontal="center" vertical="center"/>
      <protection hidden="1"/>
    </xf>
    <xf numFmtId="38" fontId="21" fillId="18" borderId="13" xfId="1" applyFont="1" applyFill="1" applyBorder="1" applyAlignment="1" applyProtection="1">
      <alignment horizontal="center" vertical="center"/>
      <protection hidden="1"/>
    </xf>
    <xf numFmtId="38" fontId="21" fillId="18" borderId="11" xfId="1" applyFont="1" applyFill="1" applyBorder="1" applyAlignment="1" applyProtection="1">
      <alignment horizontal="center" vertical="center"/>
      <protection hidden="1"/>
    </xf>
    <xf numFmtId="38" fontId="21" fillId="18" borderId="65" xfId="1" applyFont="1" applyFill="1" applyBorder="1" applyAlignment="1" applyProtection="1">
      <alignment horizontal="center" vertical="center"/>
      <protection hidden="1"/>
    </xf>
    <xf numFmtId="38" fontId="21" fillId="17" borderId="2" xfId="1" applyFont="1" applyFill="1" applyBorder="1" applyAlignment="1" applyProtection="1">
      <alignment horizontal="center" vertical="center"/>
      <protection hidden="1"/>
    </xf>
    <xf numFmtId="182" fontId="27" fillId="18" borderId="8" xfId="1" applyNumberFormat="1" applyFont="1" applyFill="1" applyBorder="1" applyAlignment="1" applyProtection="1">
      <alignment vertical="center" wrapText="1"/>
      <protection hidden="1"/>
    </xf>
    <xf numFmtId="182" fontId="27" fillId="18" borderId="66" xfId="1" applyNumberFormat="1" applyFont="1" applyFill="1" applyBorder="1" applyAlignment="1" applyProtection="1">
      <alignment vertical="center" wrapText="1"/>
      <protection hidden="1"/>
    </xf>
    <xf numFmtId="38" fontId="3" fillId="0" borderId="37" xfId="1" applyFont="1" applyBorder="1" applyAlignment="1" applyProtection="1">
      <alignment horizontal="center" vertical="center" wrapText="1"/>
      <protection hidden="1"/>
    </xf>
    <xf numFmtId="182" fontId="28" fillId="0" borderId="99" xfId="1" applyNumberFormat="1" applyFont="1" applyBorder="1" applyAlignment="1" applyProtection="1">
      <alignment horizontal="center" vertical="center"/>
      <protection hidden="1"/>
    </xf>
    <xf numFmtId="182" fontId="28" fillId="0" borderId="98" xfId="1" applyNumberFormat="1" applyFont="1" applyBorder="1" applyAlignment="1" applyProtection="1">
      <alignment horizontal="center" vertical="center"/>
      <protection hidden="1"/>
    </xf>
    <xf numFmtId="182" fontId="28" fillId="0" borderId="97" xfId="1" applyNumberFormat="1" applyFont="1" applyBorder="1" applyAlignment="1" applyProtection="1">
      <alignment horizontal="center" vertical="center"/>
      <protection hidden="1"/>
    </xf>
    <xf numFmtId="182" fontId="28" fillId="24" borderId="99" xfId="1" applyNumberFormat="1" applyFont="1" applyFill="1" applyBorder="1" applyAlignment="1" applyProtection="1">
      <alignment vertical="center" wrapText="1"/>
      <protection hidden="1"/>
    </xf>
    <xf numFmtId="182" fontId="28" fillId="24" borderId="97" xfId="1" applyNumberFormat="1" applyFont="1" applyFill="1" applyBorder="1" applyAlignment="1" applyProtection="1">
      <alignment vertical="center" wrapText="1"/>
      <protection hidden="1"/>
    </xf>
    <xf numFmtId="38" fontId="27" fillId="23" borderId="75" xfId="1" applyFont="1" applyFill="1" applyBorder="1" applyAlignment="1" applyProtection="1">
      <alignment horizontal="center" vertical="center"/>
      <protection hidden="1"/>
    </xf>
    <xf numFmtId="38" fontId="27" fillId="23" borderId="7" xfId="1" applyFont="1" applyFill="1" applyBorder="1" applyAlignment="1" applyProtection="1">
      <alignment horizontal="center" vertical="center"/>
      <protection hidden="1"/>
    </xf>
    <xf numFmtId="38" fontId="27" fillId="23" borderId="10" xfId="1" applyFont="1" applyFill="1" applyBorder="1" applyAlignment="1" applyProtection="1">
      <alignment horizontal="center" vertical="center"/>
      <protection hidden="1"/>
    </xf>
    <xf numFmtId="0" fontId="3" fillId="0" borderId="64" xfId="0" applyFont="1" applyBorder="1" applyAlignment="1" applyProtection="1">
      <alignment horizontal="center" vertical="center"/>
      <protection hidden="1"/>
    </xf>
    <xf numFmtId="0" fontId="3" fillId="0" borderId="55" xfId="0" applyFont="1" applyBorder="1" applyAlignment="1" applyProtection="1">
      <alignment horizontal="center" vertical="center"/>
      <protection hidden="1"/>
    </xf>
    <xf numFmtId="0" fontId="3" fillId="0" borderId="62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63" xfId="0" applyFont="1" applyBorder="1" applyAlignment="1" applyProtection="1">
      <alignment horizontal="center" vertical="center"/>
      <protection hidden="1"/>
    </xf>
    <xf numFmtId="0" fontId="3" fillId="0" borderId="40" xfId="0" applyFont="1" applyBorder="1" applyAlignment="1" applyProtection="1">
      <alignment horizontal="center" vertical="center"/>
      <protection hidden="1"/>
    </xf>
    <xf numFmtId="0" fontId="3" fillId="0" borderId="27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50" xfId="0" applyFont="1" applyBorder="1" applyAlignment="1" applyProtection="1">
      <alignment horizontal="center" vertical="center"/>
      <protection hidden="1"/>
    </xf>
    <xf numFmtId="0" fontId="3" fillId="0" borderId="51" xfId="0" applyFont="1" applyBorder="1" applyAlignment="1" applyProtection="1">
      <alignment horizontal="center" vertical="center"/>
      <protection hidden="1"/>
    </xf>
    <xf numFmtId="38" fontId="12" fillId="8" borderId="41" xfId="1" applyFont="1" applyFill="1" applyBorder="1" applyAlignment="1" applyProtection="1">
      <alignment horizontal="center" vertical="center" wrapText="1"/>
      <protection hidden="1"/>
    </xf>
    <xf numFmtId="38" fontId="12" fillId="8" borderId="42" xfId="1" applyFont="1" applyFill="1" applyBorder="1" applyAlignment="1" applyProtection="1">
      <alignment horizontal="center" vertical="center" wrapText="1"/>
      <protection hidden="1"/>
    </xf>
    <xf numFmtId="38" fontId="12" fillId="8" borderId="43" xfId="1" applyFont="1" applyFill="1" applyBorder="1" applyAlignment="1" applyProtection="1">
      <alignment horizontal="center" vertical="center" wrapText="1"/>
      <protection hidden="1"/>
    </xf>
    <xf numFmtId="38" fontId="12" fillId="8" borderId="44" xfId="1" applyFont="1" applyFill="1" applyBorder="1" applyAlignment="1" applyProtection="1">
      <alignment horizontal="center" vertical="center" wrapText="1"/>
      <protection hidden="1"/>
    </xf>
    <xf numFmtId="38" fontId="12" fillId="8" borderId="45" xfId="1" applyFont="1" applyFill="1" applyBorder="1" applyAlignment="1" applyProtection="1">
      <alignment horizontal="center" vertical="center" wrapText="1"/>
      <protection hidden="1"/>
    </xf>
    <xf numFmtId="38" fontId="12" fillId="8" borderId="46" xfId="1" applyFont="1" applyFill="1" applyBorder="1" applyAlignment="1" applyProtection="1">
      <alignment horizontal="center" vertical="center" wrapTex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D14F"/>
      <color rgb="FFFFE089"/>
      <color rgb="FF8B8BFF"/>
      <color rgb="FFA7A7FF"/>
      <color rgb="FFBDBDFF"/>
      <color rgb="FFE1E1FF"/>
      <color rgb="FFEE7ED9"/>
      <color rgb="FFF3A3E4"/>
      <color rgb="FFED73D6"/>
      <color rgb="FFC1C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7BBB2-C2D5-4B95-9A0E-A40389317DC9}">
  <sheetPr codeName="Sheet1">
    <pageSetUpPr fitToPage="1"/>
  </sheetPr>
  <dimension ref="B1:CB253"/>
  <sheetViews>
    <sheetView showGridLines="0" tabSelected="1" zoomScaleNormal="100" zoomScaleSheetLayoutView="100" workbookViewId="0">
      <selection activeCell="D4" sqref="D4"/>
    </sheetView>
  </sheetViews>
  <sheetFormatPr defaultRowHeight="13.5"/>
  <cols>
    <col min="1" max="1" width="1.875" style="3" customWidth="1"/>
    <col min="2" max="2" width="4.5" style="3" customWidth="1"/>
    <col min="3" max="3" width="44.5" style="3" customWidth="1"/>
    <col min="4" max="4" width="15.375" style="3" customWidth="1"/>
    <col min="5" max="13" width="9.5" style="3" customWidth="1"/>
    <col min="14" max="16" width="10" style="3" customWidth="1"/>
    <col min="17" max="17" width="14.125" style="3" customWidth="1"/>
    <col min="18" max="18" width="0.75" style="3" customWidth="1"/>
    <col min="19" max="20" width="12.625" style="3" customWidth="1"/>
    <col min="21" max="21" width="13.875" style="3" customWidth="1"/>
    <col min="22" max="22" width="13.875" style="206" hidden="1" customWidth="1"/>
    <col min="23" max="40" width="13.875" style="3" hidden="1" customWidth="1"/>
    <col min="41" max="41" width="13.75" style="3" hidden="1" customWidth="1"/>
    <col min="42" max="42" width="11.625" style="3" hidden="1" customWidth="1"/>
    <col min="43" max="43" width="11.625" style="3" customWidth="1"/>
    <col min="44" max="44" width="14.625" style="3" customWidth="1"/>
    <col min="45" max="45" width="4.375" style="3" customWidth="1"/>
    <col min="46" max="46" width="10.5" style="3" bestFit="1" customWidth="1"/>
    <col min="47" max="47" width="10.875" style="3" customWidth="1"/>
    <col min="48" max="51" width="11.125" style="3" customWidth="1"/>
    <col min="52" max="52" width="11.375" style="3" customWidth="1"/>
    <col min="53" max="53" width="4.375" style="3" customWidth="1"/>
    <col min="54" max="56" width="11.125" style="3" customWidth="1"/>
    <col min="57" max="57" width="13.25" style="3" customWidth="1"/>
    <col min="58" max="58" width="4.375" style="3" customWidth="1"/>
    <col min="59" max="59" width="11.25" style="3" customWidth="1"/>
    <col min="60" max="60" width="5.5" style="3" bestFit="1" customWidth="1"/>
    <col min="61" max="61" width="10.875" style="3" customWidth="1"/>
    <col min="62" max="65" width="11.125" style="3" customWidth="1"/>
    <col min="66" max="66" width="10.75" style="3" customWidth="1"/>
    <col min="67" max="67" width="4.375" style="3" customWidth="1"/>
    <col min="68" max="70" width="11.125" style="3" customWidth="1"/>
    <col min="71" max="71" width="10.25" style="3" customWidth="1"/>
    <col min="72" max="72" width="4.375" style="3" customWidth="1"/>
    <col min="73" max="73" width="11.875" style="3" customWidth="1"/>
    <col min="74" max="74" width="5.5" style="3" bestFit="1" customWidth="1"/>
    <col min="75" max="75" width="10.875" style="3" customWidth="1"/>
    <col min="76" max="76" width="7.5" style="3" bestFit="1" customWidth="1"/>
    <col min="77" max="77" width="15.625" style="3" customWidth="1"/>
    <col min="78" max="78" width="5.5" style="3" customWidth="1"/>
    <col min="79" max="79" width="11" style="3" hidden="1" customWidth="1"/>
    <col min="80" max="80" width="5.5" style="3" hidden="1" customWidth="1"/>
    <col min="81" max="16384" width="9" style="3"/>
  </cols>
  <sheetData>
    <row r="1" spans="2:80" ht="12.75" customHeight="1" thickBot="1">
      <c r="B1" s="1"/>
      <c r="C1" s="292" t="s">
        <v>79</v>
      </c>
      <c r="D1" s="322" t="s">
        <v>81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293" t="s">
        <v>23</v>
      </c>
      <c r="X1" s="293"/>
      <c r="Y1" s="293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Q1" s="1"/>
      <c r="AR1" s="1"/>
      <c r="AS1" s="1"/>
      <c r="AT1" s="1"/>
      <c r="AU1" s="1"/>
      <c r="AX1" s="1"/>
      <c r="BA1" s="1"/>
      <c r="BB1" s="1"/>
      <c r="BC1" s="1"/>
      <c r="BF1" s="1"/>
      <c r="BG1" s="1"/>
      <c r="BH1" s="1"/>
      <c r="BI1" s="1"/>
      <c r="BL1" s="1"/>
    </row>
    <row r="2" spans="2:80" ht="22.5" customHeight="1">
      <c r="B2" s="1"/>
      <c r="C2" s="292"/>
      <c r="D2" s="322"/>
      <c r="E2" s="298" t="str">
        <f>IF((D4="")*AND(D5=2),"基礎賦課額（保健事業分）","基礎賦課額")</f>
        <v>基礎賦課額</v>
      </c>
      <c r="F2" s="299"/>
      <c r="G2" s="300"/>
      <c r="H2" s="301" t="s">
        <v>93</v>
      </c>
      <c r="I2" s="302"/>
      <c r="J2" s="303"/>
      <c r="K2" s="304" t="s">
        <v>94</v>
      </c>
      <c r="L2" s="305"/>
      <c r="M2" s="306"/>
      <c r="N2" s="415" t="s">
        <v>95</v>
      </c>
      <c r="O2" s="416"/>
      <c r="P2" s="417"/>
      <c r="Q2" s="294" t="s">
        <v>78</v>
      </c>
      <c r="R2" s="4"/>
      <c r="S2" s="296" t="s">
        <v>96</v>
      </c>
      <c r="T2" s="296" t="s">
        <v>77</v>
      </c>
      <c r="U2" s="4"/>
      <c r="V2" s="2"/>
      <c r="W2" s="5" t="s">
        <v>14</v>
      </c>
      <c r="Y2" s="6" t="s">
        <v>68</v>
      </c>
      <c r="Z2" s="6"/>
      <c r="AA2" s="6">
        <v>5000</v>
      </c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U2" s="1"/>
      <c r="BI2" s="1"/>
    </row>
    <row r="3" spans="2:80" ht="16.5" customHeight="1" thickBot="1">
      <c r="B3" s="1"/>
      <c r="C3" s="7"/>
      <c r="D3" s="323"/>
      <c r="E3" s="8" t="s">
        <v>0</v>
      </c>
      <c r="F3" s="9" t="s">
        <v>69</v>
      </c>
      <c r="G3" s="10"/>
      <c r="H3" s="8" t="s">
        <v>0</v>
      </c>
      <c r="I3" s="9" t="s">
        <v>69</v>
      </c>
      <c r="J3" s="11"/>
      <c r="K3" s="8" t="s">
        <v>0</v>
      </c>
      <c r="L3" s="9" t="s">
        <v>69</v>
      </c>
      <c r="M3" s="11"/>
      <c r="N3" s="12" t="s">
        <v>0</v>
      </c>
      <c r="O3" s="13" t="s">
        <v>69</v>
      </c>
      <c r="P3" s="14"/>
      <c r="Q3" s="295"/>
      <c r="R3" s="15"/>
      <c r="S3" s="297"/>
      <c r="T3" s="297"/>
      <c r="U3" s="15"/>
      <c r="V3" s="2"/>
      <c r="W3" s="1"/>
      <c r="Z3" s="16"/>
      <c r="AA3" s="16"/>
      <c r="AC3" s="17" t="s">
        <v>56</v>
      </c>
      <c r="AD3" s="18">
        <f>D5</f>
        <v>1</v>
      </c>
      <c r="AE3" s="16" t="s">
        <v>75</v>
      </c>
      <c r="AF3" s="16"/>
      <c r="AG3" s="16"/>
      <c r="AH3" s="16"/>
      <c r="AI3" s="16"/>
      <c r="AJ3" s="16"/>
      <c r="AK3" s="16"/>
      <c r="AL3" s="16"/>
      <c r="AM3" s="19"/>
    </row>
    <row r="4" spans="2:80" ht="21.75" customHeight="1" thickTop="1">
      <c r="B4" s="275" t="s">
        <v>87</v>
      </c>
      <c r="C4" s="20" t="s">
        <v>92</v>
      </c>
      <c r="D4" s="21">
        <v>30000000</v>
      </c>
      <c r="E4" s="363">
        <f>IF(D5="",0,IF(D4="",0,AB8))</f>
        <v>144000</v>
      </c>
      <c r="F4" s="365">
        <f>IF(D5="",0,IF(D5=2,IF(D4="",AA2*12,IF(AD3=2,AA2*12,X8*12)),IF(AD3=2,AA2*12,X8*12)))</f>
        <v>132000</v>
      </c>
      <c r="G4" s="284">
        <f>E4+F4</f>
        <v>276000</v>
      </c>
      <c r="H4" s="286">
        <f>IF(D5="",0,IF(D4="",0,IF(AD3=2,AG8,AG8)))</f>
        <v>57000</v>
      </c>
      <c r="I4" s="288">
        <f>IF(AND(D4="",D5=""),0,IF(AND(D4="",OR(D5=1,D5=0)),AC8*12,IF(D5="",0,IF(D4="",0,IF(AD3=2,0,AC8*12)))))</f>
        <v>51600</v>
      </c>
      <c r="J4" s="290">
        <f>H4+I4</f>
        <v>108600</v>
      </c>
      <c r="K4" s="286">
        <f>IF(D5="",0,IF(D4="",0,IF(AD3=0,0,IF(AD3=2,0,AL8))))</f>
        <v>36000</v>
      </c>
      <c r="L4" s="288">
        <f>IF(AD3=0,0,IF(AD3=2,0,AH8*12))</f>
        <v>50400</v>
      </c>
      <c r="M4" s="290">
        <f>K4+L4</f>
        <v>86400</v>
      </c>
      <c r="N4" s="357">
        <f>E4+H4+K4</f>
        <v>237000</v>
      </c>
      <c r="O4" s="359">
        <f>F4+I4+L4</f>
        <v>234000</v>
      </c>
      <c r="P4" s="361">
        <f>N4+O4</f>
        <v>471000</v>
      </c>
      <c r="Q4" s="22" t="s">
        <v>71</v>
      </c>
      <c r="R4" s="23"/>
      <c r="S4" s="346">
        <f>P4/12</f>
        <v>39250</v>
      </c>
      <c r="T4" s="24" t="s">
        <v>71</v>
      </c>
      <c r="U4" s="25"/>
      <c r="V4" s="2"/>
      <c r="W4" s="26"/>
      <c r="X4" s="347" t="s">
        <v>43</v>
      </c>
      <c r="Y4" s="349" t="s">
        <v>44</v>
      </c>
      <c r="Z4" s="350"/>
      <c r="AA4" s="350"/>
      <c r="AB4" s="28" t="s">
        <v>6</v>
      </c>
      <c r="AC4" s="351" t="s">
        <v>45</v>
      </c>
      <c r="AD4" s="353" t="s">
        <v>46</v>
      </c>
      <c r="AE4" s="354"/>
      <c r="AF4" s="354"/>
      <c r="AG4" s="30"/>
      <c r="AH4" s="355" t="s">
        <v>47</v>
      </c>
      <c r="AI4" s="324" t="s">
        <v>48</v>
      </c>
      <c r="AJ4" s="308"/>
      <c r="AK4" s="308"/>
      <c r="AL4" s="32"/>
      <c r="AM4" s="325" t="s">
        <v>10</v>
      </c>
      <c r="AN4" s="15"/>
      <c r="AU4" s="33"/>
      <c r="BI4" s="33"/>
      <c r="BW4" s="33"/>
      <c r="CA4" s="34" t="s">
        <v>29</v>
      </c>
      <c r="CB4" s="35"/>
    </row>
    <row r="5" spans="2:80" ht="21.75" customHeight="1">
      <c r="B5" s="276"/>
      <c r="C5" s="36" t="s">
        <v>82</v>
      </c>
      <c r="D5" s="37">
        <v>1</v>
      </c>
      <c r="E5" s="364"/>
      <c r="F5" s="366"/>
      <c r="G5" s="285"/>
      <c r="H5" s="287"/>
      <c r="I5" s="289"/>
      <c r="J5" s="291"/>
      <c r="K5" s="287"/>
      <c r="L5" s="289"/>
      <c r="M5" s="291"/>
      <c r="N5" s="358"/>
      <c r="O5" s="360"/>
      <c r="P5" s="362"/>
      <c r="Q5" s="327">
        <f>IF(OR((D6&lt;D7),(D8&lt;D9)),"人数より再掲数が上回ってます",SUM(P4,N6,N8))</f>
        <v>817800</v>
      </c>
      <c r="R5" s="38"/>
      <c r="S5" s="345"/>
      <c r="T5" s="329">
        <f>IF(OR((D6&lt;D7),(D8&lt;D9)),"人数より再掲数が上回ってます",SUM(S4:S9))</f>
        <v>68150</v>
      </c>
      <c r="U5" s="39"/>
      <c r="V5" s="2"/>
      <c r="W5" s="40"/>
      <c r="X5" s="348"/>
      <c r="Y5" s="41"/>
      <c r="Z5" s="42"/>
      <c r="AA5" s="42"/>
      <c r="AB5" s="43">
        <f>D4/10000</f>
        <v>3000</v>
      </c>
      <c r="AC5" s="352"/>
      <c r="AD5" s="44"/>
      <c r="AE5" s="45"/>
      <c r="AF5" s="45"/>
      <c r="AG5" s="46">
        <f>AB5</f>
        <v>3000</v>
      </c>
      <c r="AH5" s="356"/>
      <c r="AI5" s="47"/>
      <c r="AJ5" s="48"/>
      <c r="AK5" s="48"/>
      <c r="AL5" s="49">
        <f>AB5</f>
        <v>3000</v>
      </c>
      <c r="AM5" s="326"/>
      <c r="AN5" s="15"/>
      <c r="AU5" s="33"/>
      <c r="BI5" s="33"/>
      <c r="BW5" s="33"/>
      <c r="CA5" s="50" t="s">
        <v>31</v>
      </c>
      <c r="CB5" s="51" t="s">
        <v>28</v>
      </c>
    </row>
    <row r="6" spans="2:80" ht="21.75" customHeight="1">
      <c r="B6" s="276"/>
      <c r="C6" s="52" t="s">
        <v>97</v>
      </c>
      <c r="D6" s="53">
        <v>1</v>
      </c>
      <c r="E6" s="308">
        <f>D6*(X19*12)</f>
        <v>132000</v>
      </c>
      <c r="F6" s="308"/>
      <c r="G6" s="309"/>
      <c r="H6" s="312">
        <f>D6*(Y19*12)</f>
        <v>51600</v>
      </c>
      <c r="I6" s="308"/>
      <c r="J6" s="309"/>
      <c r="K6" s="334">
        <f>IF(0&gt;D7,"0",D7*(Z19*12))</f>
        <v>0</v>
      </c>
      <c r="L6" s="335"/>
      <c r="M6" s="336"/>
      <c r="N6" s="340">
        <f>SUM(E6:M7)</f>
        <v>183600</v>
      </c>
      <c r="O6" s="340"/>
      <c r="P6" s="341"/>
      <c r="Q6" s="327"/>
      <c r="R6" s="38"/>
      <c r="S6" s="344">
        <f>N6/12</f>
        <v>15300</v>
      </c>
      <c r="T6" s="329"/>
      <c r="U6" s="39"/>
      <c r="V6" s="2"/>
      <c r="W6" s="54"/>
      <c r="X6" s="348"/>
      <c r="Y6" s="55" t="s">
        <v>0</v>
      </c>
      <c r="Z6" s="55" t="s">
        <v>2</v>
      </c>
      <c r="AA6" s="27" t="s">
        <v>3</v>
      </c>
      <c r="AB6" s="56" t="s">
        <v>1</v>
      </c>
      <c r="AC6" s="352"/>
      <c r="AD6" s="57" t="s">
        <v>0</v>
      </c>
      <c r="AE6" s="57" t="s">
        <v>2</v>
      </c>
      <c r="AF6" s="29" t="s">
        <v>3</v>
      </c>
      <c r="AG6" s="58" t="s">
        <v>1</v>
      </c>
      <c r="AH6" s="356"/>
      <c r="AI6" s="59" t="s">
        <v>0</v>
      </c>
      <c r="AJ6" s="59" t="s">
        <v>2</v>
      </c>
      <c r="AK6" s="31" t="s">
        <v>3</v>
      </c>
      <c r="AL6" s="60" t="s">
        <v>1</v>
      </c>
      <c r="AM6" s="326"/>
      <c r="AN6" s="15"/>
      <c r="AU6" s="33"/>
      <c r="BI6" s="33"/>
      <c r="BW6" s="33"/>
      <c r="CA6" s="50" t="s">
        <v>30</v>
      </c>
      <c r="CB6" s="61"/>
    </row>
    <row r="7" spans="2:80" ht="21.75" customHeight="1">
      <c r="B7" s="276"/>
      <c r="C7" s="62" t="s">
        <v>80</v>
      </c>
      <c r="D7" s="63"/>
      <c r="E7" s="331"/>
      <c r="F7" s="331"/>
      <c r="G7" s="332"/>
      <c r="H7" s="333"/>
      <c r="I7" s="331"/>
      <c r="J7" s="332"/>
      <c r="K7" s="337"/>
      <c r="L7" s="338"/>
      <c r="M7" s="339"/>
      <c r="N7" s="342"/>
      <c r="O7" s="342"/>
      <c r="P7" s="343"/>
      <c r="Q7" s="327"/>
      <c r="R7" s="38"/>
      <c r="S7" s="345"/>
      <c r="T7" s="329"/>
      <c r="U7" s="39"/>
      <c r="V7" s="2"/>
      <c r="W7" s="64" t="s">
        <v>60</v>
      </c>
      <c r="X7" s="65">
        <v>8600</v>
      </c>
      <c r="Y7" s="66">
        <v>6.4999999999999997E-3</v>
      </c>
      <c r="Z7" s="65">
        <v>390000</v>
      </c>
      <c r="AA7" s="65">
        <v>19500</v>
      </c>
      <c r="AB7" s="67">
        <f>IF(Y7=0,Z7,IF(($AB$5*10000*Y7)&lt;AA7,AA7,IF(($AB$5*10000*Y7)&gt;Z7,Z7,$AB$5*10000*Y7)))</f>
        <v>195000</v>
      </c>
      <c r="AC7" s="65">
        <v>4300</v>
      </c>
      <c r="AD7" s="65"/>
      <c r="AE7" s="65"/>
      <c r="AF7" s="65"/>
      <c r="AG7" s="68">
        <f>IF(AD7=0,AE7,IF(($AB$5*10000*AD7)&lt;AF7,AF7,IF(($AB$5*10000*AD7)&gt;AE7,AE7,$AB$5*10000*AD7)))</f>
        <v>0</v>
      </c>
      <c r="AH7" s="65">
        <v>4700</v>
      </c>
      <c r="AI7" s="65"/>
      <c r="AJ7" s="65"/>
      <c r="AK7" s="65"/>
      <c r="AL7" s="69">
        <f>IF(AI7=0,AJ7,IF(($AB$5*10000*AI7)&lt;AK7,AK7,IF(($AB$5*10000*AI7)&gt;AJ7,AJ7,$AB$5*10000*AI7)))</f>
        <v>0</v>
      </c>
      <c r="AM7" s="70">
        <f t="shared" ref="AM7:AM11" si="0">IF(AB7=0,0,IF($AD$3=2,($AA$2*12)+AB7,IF($AD$3=1,((X7+AC7+AH7)*12)+AB7+AG7+AL7,((X7+AC7)*12)+AB7+AG7)))</f>
        <v>406200</v>
      </c>
      <c r="AN7" s="71"/>
      <c r="AU7" s="72"/>
      <c r="BI7" s="1"/>
      <c r="BW7" s="73"/>
      <c r="CA7" s="74">
        <v>22</v>
      </c>
      <c r="CB7" s="75">
        <f>RANK(CA7,CA$7:CA$11,1)</f>
        <v>1</v>
      </c>
    </row>
    <row r="8" spans="2:80" ht="21.75" customHeight="1">
      <c r="B8" s="276"/>
      <c r="C8" s="76" t="s">
        <v>90</v>
      </c>
      <c r="D8" s="53">
        <v>1</v>
      </c>
      <c r="E8" s="308">
        <f>D8*(AC19*12)</f>
        <v>92400</v>
      </c>
      <c r="F8" s="308"/>
      <c r="G8" s="309"/>
      <c r="H8" s="312">
        <f>D8*(AD19*12)</f>
        <v>36000</v>
      </c>
      <c r="I8" s="308"/>
      <c r="J8" s="309"/>
      <c r="K8" s="312">
        <f>IF(0&gt;D9,"0",D9*(AE19*12))</f>
        <v>34800</v>
      </c>
      <c r="L8" s="308"/>
      <c r="M8" s="309"/>
      <c r="N8" s="340">
        <f t="shared" ref="N8" si="1">SUM(E8:M9)</f>
        <v>163200</v>
      </c>
      <c r="O8" s="340"/>
      <c r="P8" s="341"/>
      <c r="Q8" s="327"/>
      <c r="R8" s="38"/>
      <c r="S8" s="344">
        <f>N8/12</f>
        <v>13600</v>
      </c>
      <c r="T8" s="329"/>
      <c r="U8" s="39"/>
      <c r="V8" s="2"/>
      <c r="W8" s="77" t="s">
        <v>83</v>
      </c>
      <c r="X8" s="78">
        <v>11000</v>
      </c>
      <c r="Y8" s="79">
        <v>4.7999999999999996E-3</v>
      </c>
      <c r="Z8" s="78">
        <v>480000</v>
      </c>
      <c r="AA8" s="78">
        <v>14400</v>
      </c>
      <c r="AB8" s="80">
        <f>IF(Y8=0,Z8,IF(($AB$5*10000*Y8)&lt;AA8,AA8,IF(($AB$5*10000*Y8)&gt;Z8,Z8,$AB$5*10000*Y8)))</f>
        <v>144000</v>
      </c>
      <c r="AC8" s="78">
        <v>4300</v>
      </c>
      <c r="AD8" s="79">
        <v>1.9E-3</v>
      </c>
      <c r="AE8" s="78">
        <v>190000</v>
      </c>
      <c r="AF8" s="78">
        <v>5700</v>
      </c>
      <c r="AG8" s="81">
        <f>IF(AD8=0,AE8,IF(($AB$5*10000*AD8)&lt;AF8,AF8,IF(($AB$5*10000*AD8)&gt;AE8,AE8,$AB$5*10000*AD8)))</f>
        <v>57000</v>
      </c>
      <c r="AH8" s="78">
        <v>4200</v>
      </c>
      <c r="AI8" s="79">
        <v>1.1999999999999999E-3</v>
      </c>
      <c r="AJ8" s="78">
        <v>120000</v>
      </c>
      <c r="AK8" s="78">
        <v>3600</v>
      </c>
      <c r="AL8" s="82">
        <f>IF(AI8=0,AJ8,IF(($AB$5*10000*AI8)&lt;AK8,AK8,IF(($AB$5*10000*AI8)&gt;AJ8,AJ8,$AB$5*10000*AI8)))</f>
        <v>36000</v>
      </c>
      <c r="AM8" s="83">
        <f t="shared" si="0"/>
        <v>471000</v>
      </c>
      <c r="AN8" s="71"/>
      <c r="AU8" s="72"/>
      <c r="BI8" s="1"/>
      <c r="BW8" s="73"/>
      <c r="CA8" s="74">
        <v>26</v>
      </c>
      <c r="CB8" s="75">
        <f>RANK(CA8,CA$7:CA$11,1)</f>
        <v>5</v>
      </c>
    </row>
    <row r="9" spans="2:80" ht="21.75" customHeight="1" thickBot="1">
      <c r="B9" s="277"/>
      <c r="C9" s="84" t="s">
        <v>80</v>
      </c>
      <c r="D9" s="85">
        <v>1</v>
      </c>
      <c r="E9" s="320"/>
      <c r="F9" s="320"/>
      <c r="G9" s="321"/>
      <c r="H9" s="319"/>
      <c r="I9" s="320"/>
      <c r="J9" s="321"/>
      <c r="K9" s="319"/>
      <c r="L9" s="320"/>
      <c r="M9" s="321"/>
      <c r="N9" s="367"/>
      <c r="O9" s="367"/>
      <c r="P9" s="368"/>
      <c r="Q9" s="328"/>
      <c r="R9" s="38"/>
      <c r="S9" s="369"/>
      <c r="T9" s="330"/>
      <c r="U9" s="39"/>
      <c r="V9" s="2"/>
      <c r="W9" s="86" t="s">
        <v>84</v>
      </c>
      <c r="X9" s="87">
        <v>11500</v>
      </c>
      <c r="Y9" s="88">
        <v>5.4000000000000003E-3</v>
      </c>
      <c r="Z9" s="87">
        <v>540000</v>
      </c>
      <c r="AA9" s="87">
        <v>16200</v>
      </c>
      <c r="AB9" s="89">
        <f>IF(Y9=0,Z9,IF(($AB$5*10000*Y9)&lt;AA9,AA9,IF(($AB$5*10000*Y9)&gt;Z9,Z9,$AB$5*10000*Y9)))</f>
        <v>162000</v>
      </c>
      <c r="AC9" s="87">
        <v>4400</v>
      </c>
      <c r="AD9" s="88">
        <v>2.5000000000000001E-3</v>
      </c>
      <c r="AE9" s="87">
        <v>250000</v>
      </c>
      <c r="AF9" s="87">
        <v>7500</v>
      </c>
      <c r="AG9" s="90">
        <f>IF(AD9=0,AE9,IF(($AB$5*10000*AD9)&lt;AF9,AF9,IF(($AB$5*10000*AD9)&gt;AE9,AE9,$AB$5*10000*AD9)))</f>
        <v>75000</v>
      </c>
      <c r="AH9" s="87">
        <v>4500</v>
      </c>
      <c r="AI9" s="88">
        <v>1.6000000000000001E-3</v>
      </c>
      <c r="AJ9" s="87">
        <v>160000</v>
      </c>
      <c r="AK9" s="87">
        <v>4800</v>
      </c>
      <c r="AL9" s="91">
        <f>IF(AI9=0,AJ9,IF(($AB$5*10000*AI9)&lt;AK9,AK9,IF(($AB$5*10000*AI9)&gt;AJ9,AJ9,$AB$5*10000*AI9)))</f>
        <v>48000</v>
      </c>
      <c r="AM9" s="92">
        <f t="shared" si="0"/>
        <v>529800</v>
      </c>
      <c r="AN9" s="71"/>
      <c r="AU9" s="72"/>
      <c r="BI9" s="1"/>
      <c r="BW9" s="73"/>
      <c r="CA9" s="74">
        <v>24</v>
      </c>
      <c r="CB9" s="75">
        <f>RANK(CA9,CA$7:CA$11,1)</f>
        <v>4</v>
      </c>
    </row>
    <row r="10" spans="2:80" ht="15" customHeight="1" thickTop="1" thickBot="1">
      <c r="B10" s="1"/>
      <c r="C10" s="93"/>
      <c r="D10" s="274"/>
      <c r="E10" s="4"/>
      <c r="F10" s="4"/>
      <c r="G10" s="4"/>
      <c r="H10" s="4"/>
      <c r="I10" s="4"/>
      <c r="J10" s="4"/>
      <c r="K10" s="4"/>
      <c r="L10" s="4"/>
      <c r="M10" s="4"/>
      <c r="N10" s="95"/>
      <c r="O10" s="95"/>
      <c r="P10" s="95"/>
      <c r="Q10" s="96"/>
      <c r="R10" s="97"/>
      <c r="S10" s="95"/>
      <c r="T10" s="96"/>
      <c r="U10" s="39"/>
      <c r="V10" s="2"/>
      <c r="W10" s="98" t="s">
        <v>42</v>
      </c>
      <c r="X10" s="99"/>
      <c r="Y10" s="100"/>
      <c r="Z10" s="99"/>
      <c r="AA10" s="99"/>
      <c r="AB10" s="101">
        <f>IF(Y10=0,Z10,IF(($AB$5*10000*Y10)&lt;AA10,AA10,IF(($AB$5*10000*Y10)&gt;Z10,Z10,$AB$5*10000*Y10)))</f>
        <v>0</v>
      </c>
      <c r="AC10" s="99"/>
      <c r="AD10" s="100"/>
      <c r="AE10" s="99"/>
      <c r="AF10" s="99"/>
      <c r="AG10" s="102">
        <f>IF(AD10=0,AE10,IF(($AB$5*10000*AD10)&lt;AF10,AF10,IF(($AB$5*10000*AD10)&gt;AE10,AE10,$AB$5*10000*AD10)))</f>
        <v>0</v>
      </c>
      <c r="AH10" s="99"/>
      <c r="AI10" s="100"/>
      <c r="AJ10" s="99"/>
      <c r="AK10" s="99"/>
      <c r="AL10" s="103">
        <f>IF(AI10=0,AJ10,IF(($AB$5*10000*AI10)&lt;AK10,AK10,IF(($AB$5*10000*AI10)&gt;AJ10,AJ10,$AB$5*10000*AI10)))</f>
        <v>0</v>
      </c>
      <c r="AM10" s="104">
        <f>IF(AB10=0,0,IF($AD$3=2,($AA$2*12)+AB10,IF($AD$3=1,((X10+AC10+AH10)*12)+AB10+AG10+AL10,((X10+AC10)*12)+AB10+AG10)))</f>
        <v>0</v>
      </c>
      <c r="AN10" s="71"/>
      <c r="AU10" s="72"/>
      <c r="BI10" s="1"/>
      <c r="BW10" s="73"/>
      <c r="CA10" s="74">
        <v>22</v>
      </c>
      <c r="CB10" s="75">
        <f>RANK(CA10,CA$7:CA$11,1)</f>
        <v>1</v>
      </c>
    </row>
    <row r="11" spans="2:80" ht="21.75" customHeight="1" thickTop="1">
      <c r="B11" s="278" t="s">
        <v>88</v>
      </c>
      <c r="C11" s="105" t="s">
        <v>91</v>
      </c>
      <c r="D11" s="106">
        <v>1</v>
      </c>
      <c r="E11" s="370">
        <f>D11*(X30*12)</f>
        <v>196800</v>
      </c>
      <c r="F11" s="370"/>
      <c r="G11" s="371"/>
      <c r="H11" s="372">
        <f>D11*(Y30*12)</f>
        <v>76800</v>
      </c>
      <c r="I11" s="370"/>
      <c r="J11" s="371"/>
      <c r="K11" s="372">
        <f>IF(0&gt;D12,"0",D12*(Z30*12))</f>
        <v>0</v>
      </c>
      <c r="L11" s="370"/>
      <c r="M11" s="371"/>
      <c r="N11" s="373">
        <f t="shared" ref="N11" si="2">SUM(E11:M12)</f>
        <v>273600</v>
      </c>
      <c r="O11" s="373"/>
      <c r="P11" s="374"/>
      <c r="Q11" s="107" t="s">
        <v>72</v>
      </c>
      <c r="R11" s="23"/>
      <c r="S11" s="377">
        <f>N11/12</f>
        <v>22800</v>
      </c>
      <c r="T11" s="108" t="s">
        <v>72</v>
      </c>
      <c r="U11" s="25"/>
      <c r="V11" s="2"/>
      <c r="W11" s="98" t="s">
        <v>49</v>
      </c>
      <c r="X11" s="99"/>
      <c r="Y11" s="100"/>
      <c r="Z11" s="99"/>
      <c r="AA11" s="99"/>
      <c r="AB11" s="101">
        <f>IF(Y11=0,Z11,IF(($AB$5*10000*Y11)&lt;AA11,AA11,IF(($AB$5*10000*Y11)&gt;Z11,Z11,$AB$5*10000*Y11)))</f>
        <v>0</v>
      </c>
      <c r="AC11" s="99"/>
      <c r="AD11" s="100"/>
      <c r="AE11" s="99"/>
      <c r="AF11" s="99"/>
      <c r="AG11" s="102">
        <f>IF(AD11=0,AE11,IF(($AB$5*10000*AD11)&lt;AF11,AF11,IF(($AB$5*10000*AD11)&gt;AE11,AE11,$AB$5*10000*AD11)))</f>
        <v>0</v>
      </c>
      <c r="AH11" s="99"/>
      <c r="AI11" s="100"/>
      <c r="AJ11" s="99"/>
      <c r="AK11" s="99"/>
      <c r="AL11" s="103">
        <f>IF(AI11=0,AJ11,IF(($AB$5*10000*AI11)&lt;AK11,AK11,IF(($AB$5*10000*AI11)&gt;AJ11,AJ11,$AB$5*10000*AI11)))</f>
        <v>0</v>
      </c>
      <c r="AM11" s="104">
        <f t="shared" si="0"/>
        <v>0</v>
      </c>
      <c r="AN11" s="71"/>
      <c r="AU11" s="72"/>
      <c r="BI11" s="1"/>
      <c r="BW11" s="73"/>
      <c r="CA11" s="74">
        <v>22</v>
      </c>
      <c r="CB11" s="75">
        <f>RANK(CA11,CA$7:CA$11,1)</f>
        <v>1</v>
      </c>
    </row>
    <row r="12" spans="2:80" ht="21.75" customHeight="1">
      <c r="B12" s="279"/>
      <c r="C12" s="109" t="s">
        <v>80</v>
      </c>
      <c r="D12" s="63"/>
      <c r="E12" s="331"/>
      <c r="F12" s="331"/>
      <c r="G12" s="332"/>
      <c r="H12" s="333"/>
      <c r="I12" s="331"/>
      <c r="J12" s="332"/>
      <c r="K12" s="333"/>
      <c r="L12" s="331"/>
      <c r="M12" s="332"/>
      <c r="N12" s="375"/>
      <c r="O12" s="375"/>
      <c r="P12" s="376"/>
      <c r="Q12" s="379">
        <f>IF(OR((D11&lt;D12),(D13&lt;D14)),"人数より再掲数が上回ってます",SUM(N11,N13))</f>
        <v>402000</v>
      </c>
      <c r="R12" s="38"/>
      <c r="S12" s="378"/>
      <c r="T12" s="307">
        <f>IF(OR((D11&lt;D12),(D13&lt;D14)),"人数より再掲数が上回ってます",SUM(S11:S14))</f>
        <v>33500</v>
      </c>
      <c r="U12" s="39"/>
      <c r="V12" s="2"/>
      <c r="W12" s="110"/>
      <c r="X12" s="93"/>
      <c r="Y12" s="111"/>
      <c r="Z12" s="93"/>
      <c r="AA12" s="93"/>
      <c r="AB12" s="112"/>
      <c r="AC12" s="93"/>
      <c r="AD12" s="111"/>
      <c r="AE12" s="93"/>
      <c r="AF12" s="93"/>
      <c r="AG12" s="112"/>
      <c r="AH12" s="93"/>
      <c r="AI12" s="111"/>
      <c r="AJ12" s="93"/>
      <c r="AK12" s="93"/>
      <c r="AL12" s="112"/>
      <c r="AM12" s="112"/>
      <c r="AN12" s="112"/>
      <c r="AO12" s="113"/>
      <c r="AP12" s="113"/>
      <c r="AQ12" s="113"/>
      <c r="AR12" s="112"/>
      <c r="AS12" s="112"/>
      <c r="AT12" s="112"/>
      <c r="AU12" s="113"/>
      <c r="BI12" s="114"/>
      <c r="BJ12" s="93"/>
      <c r="BK12" s="93"/>
      <c r="BL12" s="93"/>
      <c r="BM12" s="93"/>
      <c r="BN12" s="112"/>
      <c r="BO12" s="114"/>
      <c r="BP12" s="113"/>
      <c r="BQ12" s="113"/>
      <c r="BR12" s="113"/>
      <c r="BS12" s="112"/>
      <c r="BT12" s="112"/>
      <c r="BU12" s="112"/>
      <c r="BV12" s="115"/>
      <c r="BW12" s="115"/>
      <c r="BX12" s="93"/>
      <c r="BY12" s="112"/>
      <c r="BZ12" s="115"/>
      <c r="CA12" s="116"/>
      <c r="CB12" s="115"/>
    </row>
    <row r="13" spans="2:80" ht="21.75" customHeight="1">
      <c r="B13" s="279"/>
      <c r="C13" s="76" t="s">
        <v>90</v>
      </c>
      <c r="D13" s="53">
        <v>1</v>
      </c>
      <c r="E13" s="308">
        <f>D13*(AB30*12)</f>
        <v>92400</v>
      </c>
      <c r="F13" s="308"/>
      <c r="G13" s="309"/>
      <c r="H13" s="312">
        <f>D13*(AC30*12)</f>
        <v>36000</v>
      </c>
      <c r="I13" s="308"/>
      <c r="J13" s="309"/>
      <c r="K13" s="312">
        <f>IF(0&gt;D14,"0",D14*(AD30*12))</f>
        <v>0</v>
      </c>
      <c r="L13" s="308"/>
      <c r="M13" s="309"/>
      <c r="N13" s="314">
        <f t="shared" ref="N13" si="3">SUM(E13:M14)</f>
        <v>128400</v>
      </c>
      <c r="O13" s="314"/>
      <c r="P13" s="315"/>
      <c r="Q13" s="379"/>
      <c r="R13" s="38"/>
      <c r="S13" s="318">
        <f>N13/12</f>
        <v>10700</v>
      </c>
      <c r="T13" s="307"/>
      <c r="U13" s="39"/>
      <c r="V13" s="2"/>
      <c r="W13" s="5" t="s">
        <v>58</v>
      </c>
      <c r="Y13" s="1"/>
      <c r="Z13" s="1"/>
      <c r="AA13" s="1"/>
      <c r="AC13" s="117" t="s">
        <v>15</v>
      </c>
      <c r="AM13" s="112"/>
      <c r="AN13" s="112"/>
      <c r="AO13" s="113"/>
      <c r="AP13" s="113"/>
      <c r="AQ13" s="113"/>
      <c r="AR13" s="112"/>
      <c r="AS13" s="112"/>
      <c r="AT13" s="112"/>
      <c r="AU13" s="113"/>
      <c r="BI13" s="114"/>
      <c r="BJ13" s="93"/>
      <c r="BK13" s="93"/>
      <c r="BL13" s="93"/>
      <c r="BM13" s="93"/>
      <c r="BN13" s="112"/>
      <c r="BO13" s="114"/>
      <c r="BP13" s="113"/>
      <c r="BQ13" s="113"/>
      <c r="BR13" s="113"/>
      <c r="BS13" s="112"/>
      <c r="BT13" s="112"/>
      <c r="BU13" s="112"/>
      <c r="BV13" s="115"/>
      <c r="BW13" s="115"/>
      <c r="BX13" s="93"/>
      <c r="BY13" s="112"/>
      <c r="BZ13" s="115"/>
      <c r="CA13" s="116"/>
      <c r="CB13" s="115"/>
    </row>
    <row r="14" spans="2:80" ht="21.75" customHeight="1" thickBot="1">
      <c r="B14" s="280"/>
      <c r="C14" s="118" t="s">
        <v>80</v>
      </c>
      <c r="D14" s="85"/>
      <c r="E14" s="310"/>
      <c r="F14" s="310"/>
      <c r="G14" s="311"/>
      <c r="H14" s="313"/>
      <c r="I14" s="310"/>
      <c r="J14" s="311"/>
      <c r="K14" s="313"/>
      <c r="L14" s="310"/>
      <c r="M14" s="311"/>
      <c r="N14" s="316"/>
      <c r="O14" s="316"/>
      <c r="P14" s="317"/>
      <c r="Q14" s="379"/>
      <c r="R14" s="38"/>
      <c r="S14" s="318"/>
      <c r="T14" s="307"/>
      <c r="U14" s="39"/>
      <c r="V14" s="2"/>
      <c r="X14" s="119" t="s">
        <v>7</v>
      </c>
      <c r="Y14" s="120">
        <f>D6</f>
        <v>1</v>
      </c>
      <c r="Z14" s="121" t="s">
        <v>74</v>
      </c>
      <c r="AA14" s="120">
        <f>D7</f>
        <v>0</v>
      </c>
      <c r="AB14" s="122"/>
      <c r="AC14" s="119" t="s">
        <v>7</v>
      </c>
      <c r="AD14" s="120">
        <f>D8</f>
        <v>1</v>
      </c>
      <c r="AE14" s="121" t="s">
        <v>74</v>
      </c>
      <c r="AF14" s="120">
        <f>D9</f>
        <v>1</v>
      </c>
      <c r="AG14" s="122"/>
      <c r="AL14" s="1"/>
      <c r="AM14" s="1"/>
      <c r="AN14" s="1"/>
      <c r="AO14" s="1"/>
      <c r="AP14" s="113"/>
      <c r="AQ14" s="113"/>
      <c r="AR14" s="112"/>
      <c r="AS14" s="112"/>
      <c r="AT14" s="112"/>
      <c r="AU14" s="113"/>
      <c r="BI14" s="114"/>
      <c r="BJ14" s="93"/>
      <c r="BK14" s="93"/>
      <c r="BL14" s="93"/>
      <c r="BM14" s="93"/>
      <c r="BN14" s="112"/>
      <c r="BO14" s="114"/>
      <c r="BP14" s="113"/>
      <c r="BQ14" s="113"/>
      <c r="BR14" s="113"/>
      <c r="BS14" s="112"/>
      <c r="BT14" s="112"/>
      <c r="BU14" s="112"/>
      <c r="BV14" s="115"/>
      <c r="BW14" s="115"/>
      <c r="BX14" s="93"/>
      <c r="BY14" s="112"/>
      <c r="BZ14" s="115"/>
      <c r="CA14" s="116"/>
      <c r="CB14" s="115"/>
    </row>
    <row r="15" spans="2:80" ht="15" customHeight="1" thickTop="1" thickBot="1">
      <c r="B15" s="1"/>
      <c r="C15" s="123"/>
      <c r="D15" s="274"/>
      <c r="E15" s="124"/>
      <c r="F15" s="124"/>
      <c r="G15" s="124"/>
      <c r="H15" s="124"/>
      <c r="I15" s="124"/>
      <c r="J15" s="124"/>
      <c r="K15" s="124"/>
      <c r="L15" s="124"/>
      <c r="M15" s="124"/>
      <c r="N15" s="125"/>
      <c r="O15" s="125"/>
      <c r="P15" s="125"/>
      <c r="Q15" s="126"/>
      <c r="R15" s="97"/>
      <c r="S15" s="125"/>
      <c r="T15" s="126"/>
      <c r="U15" s="39"/>
      <c r="V15" s="2"/>
      <c r="W15" s="26"/>
      <c r="X15" s="347" t="s">
        <v>43</v>
      </c>
      <c r="Y15" s="351" t="s">
        <v>4</v>
      </c>
      <c r="Z15" s="382" t="s">
        <v>5</v>
      </c>
      <c r="AA15" s="398" t="s">
        <v>59</v>
      </c>
      <c r="AB15" s="400" t="s">
        <v>57</v>
      </c>
      <c r="AC15" s="380" t="s">
        <v>43</v>
      </c>
      <c r="AD15" s="351" t="s">
        <v>4</v>
      </c>
      <c r="AE15" s="382" t="s">
        <v>5</v>
      </c>
      <c r="AF15" s="325" t="s">
        <v>9</v>
      </c>
      <c r="AG15" s="388" t="s">
        <v>8</v>
      </c>
      <c r="AP15" s="113"/>
      <c r="AQ15" s="113"/>
      <c r="AR15" s="112"/>
      <c r="AS15" s="112"/>
      <c r="AT15" s="112"/>
      <c r="AU15" s="113"/>
      <c r="BI15" s="114"/>
      <c r="BJ15" s="93"/>
      <c r="BK15" s="93"/>
      <c r="BL15" s="93"/>
      <c r="BM15" s="93"/>
      <c r="BN15" s="112"/>
      <c r="BO15" s="114"/>
      <c r="BP15" s="113"/>
      <c r="BQ15" s="113"/>
      <c r="BR15" s="113"/>
      <c r="BS15" s="112"/>
      <c r="BT15" s="112"/>
      <c r="BU15" s="112"/>
      <c r="BV15" s="115"/>
      <c r="BW15" s="115"/>
      <c r="BX15" s="93"/>
      <c r="BY15" s="112"/>
      <c r="BZ15" s="115"/>
      <c r="CA15" s="116"/>
      <c r="CB15" s="115"/>
    </row>
    <row r="16" spans="2:80" ht="21.75" customHeight="1" thickTop="1">
      <c r="B16" s="281" t="s">
        <v>89</v>
      </c>
      <c r="C16" s="127" t="s">
        <v>91</v>
      </c>
      <c r="D16" s="128">
        <v>1</v>
      </c>
      <c r="E16" s="310">
        <f>D16*(X41*12)</f>
        <v>132000</v>
      </c>
      <c r="F16" s="310"/>
      <c r="G16" s="311"/>
      <c r="H16" s="313">
        <f>D16*(Y41*12)</f>
        <v>51600</v>
      </c>
      <c r="I16" s="310"/>
      <c r="J16" s="311"/>
      <c r="K16" s="313">
        <f>IF(0&gt;D17,"0",D17*(Z41*12))</f>
        <v>50400</v>
      </c>
      <c r="L16" s="310"/>
      <c r="M16" s="311"/>
      <c r="N16" s="402">
        <f t="shared" ref="N16" si="4">SUM(E16:M17)</f>
        <v>234000</v>
      </c>
      <c r="O16" s="402"/>
      <c r="P16" s="403"/>
      <c r="Q16" s="129" t="s">
        <v>73</v>
      </c>
      <c r="R16" s="23"/>
      <c r="S16" s="394">
        <f>N16/12</f>
        <v>19500</v>
      </c>
      <c r="T16" s="130" t="s">
        <v>73</v>
      </c>
      <c r="U16" s="25"/>
      <c r="V16" s="2"/>
      <c r="W16" s="40"/>
      <c r="X16" s="348"/>
      <c r="Y16" s="352"/>
      <c r="Z16" s="383"/>
      <c r="AA16" s="399"/>
      <c r="AB16" s="401"/>
      <c r="AC16" s="381"/>
      <c r="AD16" s="352"/>
      <c r="AE16" s="383"/>
      <c r="AF16" s="326"/>
      <c r="AG16" s="389"/>
      <c r="AP16" s="113"/>
      <c r="AQ16" s="113"/>
      <c r="AR16" s="112"/>
      <c r="AS16" s="112"/>
      <c r="AT16" s="112"/>
      <c r="AU16" s="113"/>
      <c r="BI16" s="114"/>
      <c r="BJ16" s="93"/>
      <c r="BK16" s="93"/>
      <c r="BL16" s="93"/>
      <c r="BM16" s="93"/>
      <c r="BN16" s="112"/>
      <c r="BO16" s="114"/>
      <c r="BP16" s="113"/>
      <c r="BQ16" s="113"/>
      <c r="BR16" s="113"/>
      <c r="BS16" s="112"/>
      <c r="BT16" s="112"/>
      <c r="BU16" s="112"/>
      <c r="BV16" s="115"/>
      <c r="BW16" s="115"/>
      <c r="BX16" s="93"/>
      <c r="BY16" s="112"/>
      <c r="BZ16" s="115"/>
      <c r="CA16" s="116"/>
      <c r="CB16" s="115"/>
    </row>
    <row r="17" spans="2:80" ht="21.75" customHeight="1">
      <c r="B17" s="282"/>
      <c r="C17" s="109" t="s">
        <v>80</v>
      </c>
      <c r="D17" s="63">
        <v>1</v>
      </c>
      <c r="E17" s="331"/>
      <c r="F17" s="331"/>
      <c r="G17" s="332"/>
      <c r="H17" s="333"/>
      <c r="I17" s="331"/>
      <c r="J17" s="332"/>
      <c r="K17" s="333"/>
      <c r="L17" s="331"/>
      <c r="M17" s="332"/>
      <c r="N17" s="404"/>
      <c r="O17" s="404"/>
      <c r="P17" s="405"/>
      <c r="Q17" s="407">
        <f>IF(OR((D16&lt;D17),(D18&lt;D19)),"人数より再掲数が上回ってます",SUM(N16,N18))</f>
        <v>362400</v>
      </c>
      <c r="R17" s="38"/>
      <c r="S17" s="406"/>
      <c r="T17" s="396">
        <f>IF(OR((D16&lt;D17),(D18&lt;D19)),"人数より再掲数が上回ってます",SUM(S16:S19))</f>
        <v>30200</v>
      </c>
      <c r="U17" s="39"/>
      <c r="V17" s="2"/>
      <c r="W17" s="54"/>
      <c r="X17" s="348"/>
      <c r="Y17" s="351"/>
      <c r="Z17" s="382"/>
      <c r="AA17" s="399"/>
      <c r="AB17" s="401"/>
      <c r="AC17" s="381"/>
      <c r="AD17" s="351"/>
      <c r="AE17" s="382"/>
      <c r="AF17" s="326"/>
      <c r="AG17" s="389"/>
      <c r="AP17" s="113"/>
      <c r="AQ17" s="113"/>
      <c r="AR17" s="112"/>
      <c r="AS17" s="112"/>
      <c r="AT17" s="112"/>
      <c r="AU17" s="113"/>
      <c r="BI17" s="114"/>
      <c r="BJ17" s="93"/>
      <c r="BK17" s="93"/>
      <c r="BL17" s="93"/>
      <c r="BM17" s="93"/>
      <c r="BN17" s="112"/>
      <c r="BO17" s="114"/>
      <c r="BP17" s="113"/>
      <c r="BQ17" s="113"/>
      <c r="BR17" s="113"/>
      <c r="BS17" s="112"/>
      <c r="BT17" s="112"/>
      <c r="BU17" s="112"/>
      <c r="BV17" s="115"/>
      <c r="BW17" s="115"/>
      <c r="BX17" s="93"/>
      <c r="BY17" s="112"/>
      <c r="BZ17" s="115"/>
      <c r="CA17" s="116"/>
      <c r="CB17" s="115"/>
    </row>
    <row r="18" spans="2:80" ht="21.75" customHeight="1">
      <c r="B18" s="282"/>
      <c r="C18" s="76" t="s">
        <v>90</v>
      </c>
      <c r="D18" s="53">
        <v>1</v>
      </c>
      <c r="E18" s="308">
        <f>D18*(AB41*12)</f>
        <v>92400</v>
      </c>
      <c r="F18" s="308"/>
      <c r="G18" s="309"/>
      <c r="H18" s="312">
        <f>D18*(AC41*12)</f>
        <v>36000</v>
      </c>
      <c r="I18" s="308"/>
      <c r="J18" s="309"/>
      <c r="K18" s="312">
        <f>IF(0&gt;D19,"0",D19*(AD41*12))</f>
        <v>0</v>
      </c>
      <c r="L18" s="308"/>
      <c r="M18" s="309"/>
      <c r="N18" s="390">
        <f t="shared" ref="N18" si="5">SUM(E18:M19)</f>
        <v>128400</v>
      </c>
      <c r="O18" s="390"/>
      <c r="P18" s="391"/>
      <c r="Q18" s="407"/>
      <c r="R18" s="38"/>
      <c r="S18" s="394">
        <f>N18/12</f>
        <v>10700</v>
      </c>
      <c r="T18" s="396"/>
      <c r="U18" s="39"/>
      <c r="V18" s="2"/>
      <c r="W18" s="64" t="str">
        <f>W7</f>
        <v>現行</v>
      </c>
      <c r="X18" s="131">
        <f>X7</f>
        <v>8600</v>
      </c>
      <c r="Y18" s="131">
        <f>AC7</f>
        <v>4300</v>
      </c>
      <c r="Z18" s="131">
        <f>AH7</f>
        <v>4700</v>
      </c>
      <c r="AA18" s="132">
        <f>IF($Y$14&lt;$AA$14,"ERROR",((X18+Y18)*$Y$14*12)+(Z18*$AA$14*12))</f>
        <v>154800</v>
      </c>
      <c r="AB18" s="133">
        <f>AM7+AA18</f>
        <v>561000</v>
      </c>
      <c r="AC18" s="134">
        <v>6600</v>
      </c>
      <c r="AD18" s="135">
        <v>4300</v>
      </c>
      <c r="AE18" s="135">
        <v>4700</v>
      </c>
      <c r="AF18" s="70">
        <f>IF($AD$14=0,0,((AC18+AD18)*12)*$AD$14+(AE18*12*$AF$14))</f>
        <v>187200</v>
      </c>
      <c r="AG18" s="136">
        <f>AB18+AF18</f>
        <v>748200</v>
      </c>
      <c r="AP18" s="113"/>
      <c r="AQ18" s="113"/>
      <c r="AR18" s="112"/>
      <c r="AS18" s="112"/>
      <c r="AT18" s="112"/>
      <c r="AU18" s="113"/>
      <c r="BI18" s="114"/>
      <c r="BJ18" s="93"/>
      <c r="BK18" s="93"/>
      <c r="BL18" s="93"/>
      <c r="BM18" s="93"/>
      <c r="BN18" s="112"/>
      <c r="BO18" s="114"/>
      <c r="BP18" s="113"/>
      <c r="BQ18" s="113"/>
      <c r="BR18" s="113"/>
      <c r="BS18" s="112"/>
      <c r="BT18" s="112"/>
      <c r="BU18" s="112"/>
      <c r="BV18" s="115"/>
      <c r="BW18" s="115"/>
      <c r="BX18" s="93"/>
      <c r="BY18" s="112"/>
      <c r="BZ18" s="115"/>
      <c r="CA18" s="116"/>
      <c r="CB18" s="115"/>
    </row>
    <row r="19" spans="2:80" ht="21.75" customHeight="1" thickBot="1">
      <c r="B19" s="283"/>
      <c r="C19" s="84" t="s">
        <v>80</v>
      </c>
      <c r="D19" s="137"/>
      <c r="E19" s="320"/>
      <c r="F19" s="320"/>
      <c r="G19" s="321"/>
      <c r="H19" s="319"/>
      <c r="I19" s="320"/>
      <c r="J19" s="321"/>
      <c r="K19" s="319"/>
      <c r="L19" s="320"/>
      <c r="M19" s="321"/>
      <c r="N19" s="392"/>
      <c r="O19" s="392"/>
      <c r="P19" s="393"/>
      <c r="Q19" s="408"/>
      <c r="R19" s="38"/>
      <c r="S19" s="395"/>
      <c r="T19" s="397"/>
      <c r="U19" s="39"/>
      <c r="V19" s="2"/>
      <c r="W19" s="77" t="str">
        <f t="shared" ref="W19:X22" si="6">W8</f>
        <v>試算案①</v>
      </c>
      <c r="X19" s="138">
        <f t="shared" si="6"/>
        <v>11000</v>
      </c>
      <c r="Y19" s="138">
        <f t="shared" ref="Y19:Y22" si="7">AC8</f>
        <v>4300</v>
      </c>
      <c r="Z19" s="138">
        <f t="shared" ref="Z19:Z22" si="8">AH8</f>
        <v>4200</v>
      </c>
      <c r="AA19" s="139">
        <f t="shared" ref="AA19:AA22" si="9">IF($Y$14&lt;$AA$14,"ERROR",((X19+Y19)*$Y$14*12)+(Z19*$AA$14*12))</f>
        <v>183600</v>
      </c>
      <c r="AB19" s="140">
        <f t="shared" ref="AB19:AB22" si="10">AM8+AA19</f>
        <v>654600</v>
      </c>
      <c r="AC19" s="141">
        <v>7700</v>
      </c>
      <c r="AD19" s="142">
        <v>3000</v>
      </c>
      <c r="AE19" s="142">
        <v>2900</v>
      </c>
      <c r="AF19" s="143">
        <f>IF($AD$14=0,0,((AC19+AD19)*12)*$AD$14+(AE19*12*$AF$14))</f>
        <v>163200</v>
      </c>
      <c r="AG19" s="144">
        <f>AB19+AF19</f>
        <v>817800</v>
      </c>
      <c r="AP19" s="113"/>
      <c r="AQ19" s="113"/>
      <c r="AR19" s="112"/>
      <c r="AS19" s="112"/>
      <c r="AT19" s="112"/>
      <c r="AU19" s="113"/>
      <c r="BI19" s="114"/>
      <c r="BJ19" s="93"/>
      <c r="BK19" s="93"/>
      <c r="BL19" s="93"/>
      <c r="BM19" s="93"/>
      <c r="BN19" s="112"/>
      <c r="BO19" s="114"/>
      <c r="BP19" s="113"/>
      <c r="BQ19" s="113"/>
      <c r="BR19" s="113"/>
      <c r="BS19" s="112"/>
      <c r="BT19" s="112"/>
      <c r="BU19" s="112"/>
      <c r="BV19" s="115"/>
      <c r="BW19" s="115"/>
      <c r="BX19" s="93"/>
      <c r="BY19" s="112"/>
      <c r="BZ19" s="115"/>
      <c r="CA19" s="116"/>
      <c r="CB19" s="115"/>
    </row>
    <row r="20" spans="2:80" ht="6" customHeight="1" thickTop="1" thickBot="1">
      <c r="B20" s="1"/>
      <c r="C20" s="93"/>
      <c r="D20" s="94"/>
      <c r="E20" s="4"/>
      <c r="F20" s="4"/>
      <c r="G20" s="4"/>
      <c r="H20" s="145"/>
      <c r="I20" s="145"/>
      <c r="J20" s="145"/>
      <c r="K20" s="145"/>
      <c r="L20" s="145"/>
      <c r="M20" s="145"/>
      <c r="N20" s="95"/>
      <c r="O20" s="95"/>
      <c r="P20" s="95"/>
      <c r="Q20" s="96"/>
      <c r="R20" s="97"/>
      <c r="S20" s="95"/>
      <c r="T20" s="96"/>
      <c r="U20" s="39"/>
      <c r="V20" s="2"/>
      <c r="W20" s="86" t="str">
        <f t="shared" si="6"/>
        <v>当初案②</v>
      </c>
      <c r="X20" s="146">
        <f t="shared" si="6"/>
        <v>11500</v>
      </c>
      <c r="Y20" s="146">
        <f t="shared" si="7"/>
        <v>4400</v>
      </c>
      <c r="Z20" s="146">
        <f t="shared" si="8"/>
        <v>4500</v>
      </c>
      <c r="AA20" s="147">
        <f t="shared" si="9"/>
        <v>190800</v>
      </c>
      <c r="AB20" s="148">
        <f t="shared" si="10"/>
        <v>720600</v>
      </c>
      <c r="AC20" s="149">
        <v>8000</v>
      </c>
      <c r="AD20" s="150">
        <v>3100</v>
      </c>
      <c r="AE20" s="150">
        <v>3100</v>
      </c>
      <c r="AF20" s="92">
        <f>IF($AD$14=0,0,((AC20+AD20)*12)*$AD$14+(AE20*12*$AF$14))</f>
        <v>170400</v>
      </c>
      <c r="AG20" s="151">
        <f>AB20+AF20</f>
        <v>891000</v>
      </c>
      <c r="AP20" s="113"/>
      <c r="AQ20" s="113"/>
      <c r="AR20" s="112"/>
      <c r="AS20" s="112"/>
      <c r="AT20" s="112"/>
      <c r="AU20" s="113"/>
      <c r="BI20" s="114"/>
      <c r="BJ20" s="93"/>
      <c r="BK20" s="93"/>
      <c r="BL20" s="93"/>
      <c r="BM20" s="93"/>
      <c r="BN20" s="112"/>
      <c r="BO20" s="114"/>
      <c r="BP20" s="113"/>
      <c r="BQ20" s="113"/>
      <c r="BR20" s="113"/>
      <c r="BS20" s="112"/>
      <c r="BT20" s="112"/>
      <c r="BU20" s="112"/>
      <c r="BV20" s="115"/>
      <c r="BW20" s="115"/>
      <c r="BX20" s="93"/>
      <c r="BY20" s="112"/>
      <c r="BZ20" s="115"/>
      <c r="CA20" s="116"/>
      <c r="CB20" s="115"/>
    </row>
    <row r="21" spans="2:80" ht="21.75" customHeight="1" thickTop="1" thickBot="1">
      <c r="B21" s="1"/>
      <c r="C21" s="1"/>
      <c r="D21" s="152" t="s">
        <v>70</v>
      </c>
      <c r="E21" s="410">
        <f>SUM(G4,E6:G19)</f>
        <v>1014000</v>
      </c>
      <c r="F21" s="411"/>
      <c r="G21" s="412"/>
      <c r="H21" s="410">
        <f>SUM(J4,H6:J19)</f>
        <v>396600</v>
      </c>
      <c r="I21" s="411"/>
      <c r="J21" s="412"/>
      <c r="K21" s="410">
        <f>SUM(M4,K6:M19)</f>
        <v>171600</v>
      </c>
      <c r="L21" s="411"/>
      <c r="M21" s="412"/>
      <c r="N21" s="385">
        <f>IF(OR((D6&lt;D7),(D8&lt;D9),(D11&lt;D12),(D13&lt;D14),(D16&lt;D17),(D18&lt;D19)),"エラー項目があります",SUM(P4,N6:P19))</f>
        <v>1582200</v>
      </c>
      <c r="O21" s="386"/>
      <c r="P21" s="386"/>
      <c r="Q21" s="387"/>
      <c r="R21" s="97"/>
      <c r="S21" s="413">
        <f>IF(OR((D6&lt;D7),(D8&lt;D9),(D11&lt;D12),(D13&lt;D14),(D16&lt;D17),(D18&lt;D19)),"エラー項目があります",SUM(S4:S19))</f>
        <v>131850</v>
      </c>
      <c r="T21" s="414"/>
      <c r="U21" s="97"/>
      <c r="V21" s="2"/>
      <c r="W21" s="98" t="str">
        <f t="shared" si="6"/>
        <v>案③</v>
      </c>
      <c r="X21" s="153">
        <f t="shared" si="6"/>
        <v>0</v>
      </c>
      <c r="Y21" s="153">
        <f t="shared" si="7"/>
        <v>0</v>
      </c>
      <c r="Z21" s="153">
        <f t="shared" si="8"/>
        <v>0</v>
      </c>
      <c r="AA21" s="154">
        <f t="shared" si="9"/>
        <v>0</v>
      </c>
      <c r="AB21" s="155">
        <f t="shared" si="10"/>
        <v>0</v>
      </c>
      <c r="AC21" s="156"/>
      <c r="AD21" s="157"/>
      <c r="AE21" s="157"/>
      <c r="AF21" s="104">
        <f>IF($AD$14=0,0,((AC21+AD21)*12)*$AD$14+(AE21*12*$AF$14))</f>
        <v>0</v>
      </c>
      <c r="AG21" s="158">
        <f>AB21+AF21</f>
        <v>0</v>
      </c>
      <c r="AP21" s="113"/>
      <c r="AQ21" s="113"/>
      <c r="AR21" s="112"/>
      <c r="AS21" s="112"/>
      <c r="AT21" s="112"/>
      <c r="AU21" s="113"/>
      <c r="BI21" s="114"/>
      <c r="BJ21" s="93"/>
      <c r="BK21" s="93"/>
      <c r="BL21" s="93"/>
      <c r="BM21" s="93"/>
      <c r="BN21" s="112"/>
      <c r="BO21" s="114"/>
      <c r="BP21" s="113"/>
      <c r="BQ21" s="113"/>
      <c r="BR21" s="113"/>
      <c r="BS21" s="112"/>
      <c r="BT21" s="112"/>
      <c r="BU21" s="112"/>
      <c r="BV21" s="115"/>
      <c r="BW21" s="115"/>
      <c r="BX21" s="93"/>
      <c r="BY21" s="112"/>
      <c r="BZ21" s="115"/>
      <c r="CA21" s="116"/>
      <c r="CB21" s="115"/>
    </row>
    <row r="22" spans="2:80" ht="21.75" customHeight="1" thickBot="1">
      <c r="B22" s="1"/>
      <c r="C22" s="384" t="s">
        <v>85</v>
      </c>
      <c r="D22" s="384"/>
      <c r="E22" s="384"/>
      <c r="F22" s="384"/>
      <c r="G22" s="384"/>
      <c r="H22" s="384"/>
      <c r="I22" s="384"/>
      <c r="J22" s="384"/>
      <c r="K22" s="384"/>
      <c r="L22" s="384"/>
      <c r="M22" s="159" t="s">
        <v>86</v>
      </c>
      <c r="N22" s="1"/>
      <c r="O22" s="1"/>
      <c r="P22" s="1"/>
      <c r="Q22" s="1"/>
      <c r="R22" s="1"/>
      <c r="S22" s="1"/>
      <c r="T22" s="1"/>
      <c r="U22" s="1"/>
      <c r="V22" s="2"/>
      <c r="W22" s="98" t="str">
        <f t="shared" si="6"/>
        <v>案④</v>
      </c>
      <c r="X22" s="153">
        <f t="shared" si="6"/>
        <v>0</v>
      </c>
      <c r="Y22" s="153">
        <f t="shared" si="7"/>
        <v>0</v>
      </c>
      <c r="Z22" s="153">
        <f t="shared" si="8"/>
        <v>0</v>
      </c>
      <c r="AA22" s="154">
        <f t="shared" si="9"/>
        <v>0</v>
      </c>
      <c r="AB22" s="155">
        <f t="shared" si="10"/>
        <v>0</v>
      </c>
      <c r="AC22" s="156"/>
      <c r="AD22" s="157"/>
      <c r="AE22" s="157"/>
      <c r="AF22" s="104">
        <f>IF($AD$14=0,0,((AC22+AD22)*12)*$AD$14+(AE22*12*$AF$14))</f>
        <v>0</v>
      </c>
      <c r="AG22" s="160">
        <f>AB22+AF22</f>
        <v>0</v>
      </c>
      <c r="AP22" s="113"/>
      <c r="AQ22" s="113"/>
      <c r="AR22" s="112"/>
      <c r="AS22" s="112"/>
      <c r="AT22" s="112"/>
      <c r="AU22" s="113"/>
      <c r="BI22" s="114"/>
      <c r="BJ22" s="93"/>
      <c r="BK22" s="93"/>
      <c r="BL22" s="93"/>
      <c r="BM22" s="93"/>
      <c r="BN22" s="112"/>
      <c r="BO22" s="114"/>
      <c r="BP22" s="113"/>
      <c r="BQ22" s="113"/>
      <c r="BR22" s="113"/>
      <c r="BS22" s="112"/>
      <c r="BT22" s="112"/>
      <c r="BU22" s="112"/>
      <c r="BV22" s="115"/>
      <c r="BW22" s="115"/>
      <c r="BX22" s="93"/>
      <c r="BY22" s="112"/>
      <c r="BZ22" s="115"/>
      <c r="CA22" s="116"/>
      <c r="CB22" s="115"/>
    </row>
    <row r="23" spans="2:80" ht="21.75" customHeight="1">
      <c r="B23" s="1"/>
      <c r="C23" s="384"/>
      <c r="D23" s="384"/>
      <c r="E23" s="384"/>
      <c r="F23" s="384"/>
      <c r="G23" s="384"/>
      <c r="H23" s="384"/>
      <c r="I23" s="384"/>
      <c r="J23" s="384"/>
      <c r="K23" s="384"/>
      <c r="L23" s="384"/>
      <c r="M23" s="1"/>
      <c r="N23" s="1"/>
      <c r="O23" s="1"/>
      <c r="P23" s="1"/>
      <c r="Q23" s="1"/>
      <c r="R23" s="1"/>
      <c r="S23" s="1"/>
      <c r="T23" s="1"/>
      <c r="U23" s="1"/>
      <c r="V23" s="2"/>
      <c r="W23" s="110"/>
      <c r="X23" s="93"/>
      <c r="Y23" s="111"/>
      <c r="Z23" s="93"/>
      <c r="AA23" s="93"/>
      <c r="AB23" s="112"/>
      <c r="AC23" s="93"/>
      <c r="AD23" s="111"/>
      <c r="AJ23" s="93"/>
      <c r="AP23" s="113"/>
      <c r="AQ23" s="113"/>
      <c r="AR23" s="112"/>
      <c r="AS23" s="112"/>
      <c r="AT23" s="112"/>
      <c r="AU23" s="113"/>
      <c r="BI23" s="114"/>
      <c r="BJ23" s="93"/>
      <c r="BK23" s="93"/>
      <c r="BL23" s="93"/>
      <c r="BM23" s="93"/>
      <c r="BN23" s="112"/>
      <c r="BO23" s="114"/>
      <c r="BP23" s="113"/>
      <c r="BQ23" s="113"/>
      <c r="BR23" s="113"/>
      <c r="BS23" s="112"/>
      <c r="BT23" s="112"/>
      <c r="BU23" s="112"/>
      <c r="BV23" s="115"/>
      <c r="BW23" s="115"/>
      <c r="BX23" s="93"/>
      <c r="BY23" s="112"/>
      <c r="BZ23" s="115"/>
      <c r="CA23" s="116"/>
      <c r="CB23" s="115"/>
    </row>
    <row r="24" spans="2:80" ht="12.75" customHeight="1">
      <c r="B24" s="1"/>
      <c r="C24" s="384"/>
      <c r="D24" s="384"/>
      <c r="E24" s="384"/>
      <c r="F24" s="384"/>
      <c r="G24" s="384"/>
      <c r="H24" s="384"/>
      <c r="I24" s="384"/>
      <c r="J24" s="384"/>
      <c r="K24" s="384"/>
      <c r="L24" s="384"/>
      <c r="M24" s="1"/>
      <c r="N24" s="1"/>
      <c r="O24" s="1"/>
      <c r="P24" s="1"/>
      <c r="Q24" s="1"/>
      <c r="R24" s="1"/>
      <c r="S24" s="1"/>
      <c r="T24" s="1"/>
      <c r="U24" s="1"/>
      <c r="V24" s="2"/>
      <c r="W24" s="161" t="s">
        <v>12</v>
      </c>
      <c r="X24" s="1"/>
      <c r="Y24" s="1"/>
      <c r="Z24" s="1"/>
      <c r="AA24" s="1"/>
      <c r="AB24" s="117" t="s">
        <v>13</v>
      </c>
      <c r="AC24" s="1"/>
      <c r="AD24" s="1"/>
      <c r="AE24" s="1"/>
      <c r="AF24" s="1"/>
      <c r="AG24" s="1"/>
      <c r="AI24" s="1"/>
      <c r="AJ24" s="93"/>
      <c r="AK24" s="93"/>
      <c r="AL24" s="93"/>
      <c r="AM24" s="112"/>
      <c r="AN24" s="93"/>
      <c r="AO24" s="111"/>
      <c r="AP24" s="113"/>
      <c r="AQ24" s="113"/>
      <c r="AR24" s="112"/>
      <c r="AS24" s="112"/>
      <c r="AT24" s="112"/>
      <c r="AU24" s="113"/>
      <c r="AV24" s="93"/>
      <c r="AW24" s="93"/>
      <c r="AX24" s="93"/>
      <c r="AY24" s="93"/>
      <c r="AZ24" s="112"/>
      <c r="BA24" s="114"/>
      <c r="BB24" s="113"/>
      <c r="BC24" s="113"/>
      <c r="BD24" s="113"/>
      <c r="BE24" s="112"/>
      <c r="BF24" s="112"/>
      <c r="BG24" s="112"/>
      <c r="BH24" s="115"/>
      <c r="BI24" s="114"/>
      <c r="BJ24" s="93"/>
      <c r="BK24" s="93"/>
      <c r="BL24" s="93"/>
      <c r="BM24" s="93"/>
      <c r="BN24" s="112"/>
      <c r="BO24" s="114"/>
      <c r="BP24" s="113"/>
      <c r="BQ24" s="113"/>
      <c r="BR24" s="113"/>
      <c r="BS24" s="112"/>
      <c r="BT24" s="112"/>
      <c r="BU24" s="112"/>
      <c r="BV24" s="115"/>
      <c r="BW24" s="115"/>
      <c r="BX24" s="93"/>
      <c r="BY24" s="112"/>
      <c r="BZ24" s="115"/>
      <c r="CA24" s="116"/>
      <c r="CB24" s="115"/>
    </row>
    <row r="25" spans="2:80" ht="12.75" customHeight="1" thickBot="1">
      <c r="B25" s="1"/>
      <c r="C25" s="1"/>
      <c r="D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"/>
      <c r="X25" s="119" t="s">
        <v>7</v>
      </c>
      <c r="Y25" s="120">
        <f>D11</f>
        <v>1</v>
      </c>
      <c r="Z25" s="121" t="s">
        <v>74</v>
      </c>
      <c r="AA25" s="120">
        <f>D12</f>
        <v>0</v>
      </c>
      <c r="AB25" s="119" t="s">
        <v>7</v>
      </c>
      <c r="AC25" s="120">
        <f>D13</f>
        <v>1</v>
      </c>
      <c r="AD25" s="121" t="s">
        <v>74</v>
      </c>
      <c r="AE25" s="120">
        <f>D14</f>
        <v>0</v>
      </c>
      <c r="AF25" s="122"/>
      <c r="AG25" s="122"/>
      <c r="AJ25" s="162"/>
      <c r="AK25" s="93"/>
      <c r="AL25" s="112"/>
      <c r="AM25" s="112"/>
      <c r="AN25" s="112"/>
      <c r="AO25" s="113"/>
      <c r="AP25" s="113"/>
      <c r="AQ25" s="113"/>
      <c r="AR25" s="112"/>
      <c r="AS25" s="112"/>
      <c r="AT25" s="112"/>
      <c r="AU25" s="113"/>
      <c r="AV25" s="93"/>
      <c r="AW25" s="93"/>
      <c r="AX25" s="93"/>
      <c r="AY25" s="93"/>
      <c r="AZ25" s="112"/>
      <c r="BA25" s="114"/>
      <c r="BB25" s="113"/>
      <c r="BC25" s="113"/>
      <c r="BD25" s="113"/>
      <c r="BE25" s="112"/>
      <c r="BF25" s="112"/>
      <c r="BG25" s="112"/>
      <c r="BH25" s="115"/>
      <c r="BI25" s="114"/>
      <c r="BJ25" s="93"/>
      <c r="BK25" s="93"/>
      <c r="BL25" s="93"/>
      <c r="BM25" s="93"/>
      <c r="BN25" s="112"/>
      <c r="BO25" s="114"/>
      <c r="BP25" s="113"/>
      <c r="BQ25" s="113"/>
      <c r="BR25" s="113"/>
      <c r="BS25" s="112"/>
      <c r="BT25" s="112"/>
      <c r="BU25" s="112"/>
      <c r="BV25" s="115"/>
      <c r="BW25" s="115"/>
      <c r="BX25" s="93"/>
      <c r="BY25" s="112"/>
      <c r="BZ25" s="115"/>
      <c r="CA25" s="116"/>
      <c r="CB25" s="115"/>
    </row>
    <row r="26" spans="2:80" ht="12.75" customHeight="1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"/>
      <c r="W26" s="26"/>
      <c r="X26" s="347" t="s">
        <v>43</v>
      </c>
      <c r="Y26" s="351" t="s">
        <v>4</v>
      </c>
      <c r="Z26" s="382" t="s">
        <v>5</v>
      </c>
      <c r="AA26" s="409" t="s">
        <v>11</v>
      </c>
      <c r="AB26" s="380" t="s">
        <v>43</v>
      </c>
      <c r="AC26" s="351" t="s">
        <v>4</v>
      </c>
      <c r="AD26" s="382" t="s">
        <v>5</v>
      </c>
      <c r="AE26" s="325" t="s">
        <v>16</v>
      </c>
      <c r="AF26" s="388" t="s">
        <v>17</v>
      </c>
      <c r="AJ26" s="162"/>
      <c r="AK26" s="163"/>
      <c r="AL26" s="164"/>
      <c r="AM26" s="163"/>
      <c r="AN26" s="112"/>
      <c r="AO26" s="113"/>
      <c r="AP26" s="113"/>
      <c r="AQ26" s="113"/>
      <c r="AR26" s="112"/>
      <c r="AS26" s="112"/>
      <c r="AT26" s="112"/>
      <c r="AU26" s="113"/>
      <c r="AV26" s="93"/>
      <c r="AW26" s="93"/>
      <c r="AX26" s="93"/>
      <c r="AY26" s="93"/>
      <c r="AZ26" s="112"/>
      <c r="BA26" s="114"/>
      <c r="BB26" s="113"/>
      <c r="BC26" s="113"/>
      <c r="BD26" s="113"/>
      <c r="BE26" s="112"/>
      <c r="BF26" s="112"/>
      <c r="BG26" s="112"/>
      <c r="BH26" s="115"/>
      <c r="BI26" s="114"/>
      <c r="BJ26" s="93"/>
      <c r="BK26" s="93"/>
      <c r="BL26" s="93"/>
      <c r="BM26" s="93"/>
      <c r="BN26" s="112"/>
      <c r="BO26" s="114"/>
      <c r="BP26" s="113"/>
      <c r="BQ26" s="113"/>
      <c r="BR26" s="113"/>
      <c r="BS26" s="112"/>
      <c r="BT26" s="112"/>
      <c r="BU26" s="112"/>
      <c r="BV26" s="115"/>
      <c r="BW26" s="115"/>
      <c r="BX26" s="93"/>
      <c r="BY26" s="112"/>
      <c r="BZ26" s="115"/>
      <c r="CA26" s="116"/>
      <c r="CB26" s="115"/>
    </row>
    <row r="27" spans="2:80" ht="12.7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"/>
      <c r="W27" s="40"/>
      <c r="X27" s="348"/>
      <c r="Y27" s="351"/>
      <c r="Z27" s="382"/>
      <c r="AA27" s="409"/>
      <c r="AB27" s="381"/>
      <c r="AC27" s="352"/>
      <c r="AD27" s="383"/>
      <c r="AE27" s="326"/>
      <c r="AF27" s="389"/>
      <c r="AH27" s="165"/>
      <c r="AK27" s="93"/>
      <c r="AL27" s="166"/>
      <c r="AM27" s="167"/>
      <c r="AN27" s="112"/>
      <c r="AO27" s="113"/>
      <c r="AP27" s="113"/>
      <c r="AQ27" s="113"/>
      <c r="AR27" s="112"/>
      <c r="AS27" s="112"/>
      <c r="AT27" s="112"/>
      <c r="AU27" s="113"/>
      <c r="AV27" s="93"/>
      <c r="AW27" s="93"/>
      <c r="AX27" s="93"/>
      <c r="AY27" s="93"/>
      <c r="AZ27" s="112"/>
      <c r="BA27" s="114"/>
      <c r="BB27" s="113"/>
      <c r="BC27" s="113"/>
      <c r="BD27" s="113"/>
      <c r="BE27" s="112"/>
      <c r="BF27" s="112"/>
      <c r="BG27" s="112"/>
      <c r="BH27" s="115"/>
      <c r="BI27" s="114"/>
      <c r="BJ27" s="93"/>
      <c r="BK27" s="93"/>
      <c r="BL27" s="93"/>
      <c r="BM27" s="93"/>
      <c r="BN27" s="112"/>
      <c r="BO27" s="114"/>
      <c r="BP27" s="113"/>
      <c r="BQ27" s="113"/>
      <c r="BR27" s="113"/>
      <c r="BS27" s="112"/>
      <c r="BT27" s="112"/>
      <c r="BU27" s="112"/>
      <c r="BV27" s="115"/>
      <c r="BW27" s="115"/>
      <c r="BX27" s="93"/>
      <c r="BY27" s="112"/>
      <c r="BZ27" s="115"/>
      <c r="CA27" s="116"/>
      <c r="CB27" s="115"/>
    </row>
    <row r="28" spans="2:80" ht="12.75" customHeight="1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"/>
      <c r="W28" s="54"/>
      <c r="X28" s="348"/>
      <c r="Y28" s="351"/>
      <c r="Z28" s="382"/>
      <c r="AA28" s="409"/>
      <c r="AB28" s="380"/>
      <c r="AC28" s="351"/>
      <c r="AD28" s="382"/>
      <c r="AE28" s="326"/>
      <c r="AF28" s="389"/>
      <c r="AH28" s="168"/>
      <c r="AK28" s="4"/>
      <c r="AL28" s="166"/>
      <c r="AM28" s="167"/>
      <c r="AN28" s="112"/>
      <c r="AO28" s="113"/>
      <c r="AP28" s="113"/>
      <c r="AQ28" s="113"/>
      <c r="AR28" s="112"/>
      <c r="AS28" s="112"/>
      <c r="AT28" s="112"/>
      <c r="AU28" s="113"/>
      <c r="AV28" s="93"/>
      <c r="AW28" s="93"/>
      <c r="AX28" s="93"/>
      <c r="AY28" s="93"/>
      <c r="AZ28" s="112"/>
      <c r="BA28" s="114"/>
      <c r="BB28" s="113"/>
      <c r="BC28" s="113"/>
      <c r="BD28" s="113"/>
      <c r="BE28" s="112"/>
      <c r="BF28" s="112"/>
      <c r="BG28" s="112"/>
      <c r="BH28" s="115"/>
      <c r="BI28" s="114"/>
      <c r="BJ28" s="93"/>
      <c r="BK28" s="93"/>
      <c r="BL28" s="93"/>
      <c r="BM28" s="93"/>
      <c r="BN28" s="112"/>
      <c r="BO28" s="114"/>
      <c r="BP28" s="113"/>
      <c r="BQ28" s="113"/>
      <c r="BR28" s="113"/>
      <c r="BS28" s="112"/>
      <c r="BT28" s="112"/>
      <c r="BU28" s="112"/>
      <c r="BV28" s="115"/>
      <c r="BW28" s="115"/>
      <c r="BX28" s="93"/>
      <c r="BY28" s="112"/>
      <c r="BZ28" s="115"/>
      <c r="CA28" s="116"/>
      <c r="CB28" s="115"/>
    </row>
    <row r="29" spans="2:80" ht="12.75" customHeight="1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"/>
      <c r="W29" s="64" t="str">
        <f>W7</f>
        <v>現行</v>
      </c>
      <c r="X29" s="65">
        <v>16500</v>
      </c>
      <c r="Y29" s="65">
        <v>4300</v>
      </c>
      <c r="Z29" s="65">
        <v>4700</v>
      </c>
      <c r="AA29" s="169">
        <f>IF($Y$25&lt;$AA$25,"ERROR",((X29+Y29)*$Y$25*12)+(Z29*$AA$25*12))</f>
        <v>249600</v>
      </c>
      <c r="AB29" s="134">
        <v>6000</v>
      </c>
      <c r="AC29" s="135">
        <v>4300</v>
      </c>
      <c r="AD29" s="135">
        <v>4700</v>
      </c>
      <c r="AE29" s="70">
        <f>IF($AC$25&lt;$AE$25,"ERROR",((AB29+AC29)*$AC$25*12)+(AD29*$AE$25*12))</f>
        <v>123600</v>
      </c>
      <c r="AF29" s="136">
        <f>AA29+AE29</f>
        <v>373200</v>
      </c>
      <c r="AK29" s="170"/>
      <c r="AL29" s="110"/>
      <c r="AM29" s="167"/>
      <c r="AN29" s="112"/>
      <c r="AO29" s="113"/>
      <c r="AP29" s="113"/>
      <c r="AQ29" s="113"/>
      <c r="AR29" s="112"/>
      <c r="AS29" s="112"/>
      <c r="AT29" s="112"/>
      <c r="AU29" s="113"/>
      <c r="AV29" s="93"/>
      <c r="AW29" s="93"/>
      <c r="AX29" s="93"/>
      <c r="AY29" s="93"/>
      <c r="AZ29" s="112"/>
      <c r="BA29" s="114"/>
      <c r="BB29" s="113"/>
      <c r="BC29" s="113"/>
      <c r="BD29" s="113"/>
      <c r="BE29" s="112"/>
      <c r="BF29" s="112"/>
      <c r="BG29" s="112"/>
      <c r="BH29" s="115"/>
      <c r="BI29" s="114"/>
      <c r="BJ29" s="93"/>
      <c r="BK29" s="93"/>
      <c r="BL29" s="93"/>
      <c r="BM29" s="93"/>
      <c r="BN29" s="112"/>
      <c r="BO29" s="114"/>
      <c r="BP29" s="113"/>
      <c r="BQ29" s="113"/>
      <c r="BR29" s="113"/>
      <c r="BS29" s="112"/>
      <c r="BT29" s="112"/>
      <c r="BU29" s="112"/>
      <c r="BV29" s="115"/>
      <c r="BW29" s="115"/>
      <c r="BX29" s="93"/>
      <c r="BY29" s="112"/>
      <c r="BZ29" s="115"/>
      <c r="CA29" s="116"/>
      <c r="CB29" s="115"/>
    </row>
    <row r="30" spans="2:80" ht="12.75" customHeight="1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"/>
      <c r="W30" s="77" t="str">
        <f>W8</f>
        <v>試算案①</v>
      </c>
      <c r="X30" s="78">
        <v>16400</v>
      </c>
      <c r="Y30" s="78">
        <v>6400</v>
      </c>
      <c r="Z30" s="78">
        <v>6300</v>
      </c>
      <c r="AA30" s="171">
        <f>IF($Y$25&lt;$AA$25,"ERROR",((X30+Y30)*$Y$25*12)+(Z30*$AA$25*12))</f>
        <v>273600</v>
      </c>
      <c r="AB30" s="141">
        <v>7700</v>
      </c>
      <c r="AC30" s="142">
        <v>3000</v>
      </c>
      <c r="AD30" s="142">
        <v>2900</v>
      </c>
      <c r="AE30" s="143">
        <f>IF($AC$25&lt;$AE$25,"ERROR",((AB30+AC30)*$AC$25*12)+(AD30*$AE$25*12))</f>
        <v>128400</v>
      </c>
      <c r="AF30" s="144">
        <f>AA30+AE30</f>
        <v>402000</v>
      </c>
      <c r="AH30" s="172" t="s">
        <v>76</v>
      </c>
      <c r="AK30" s="4"/>
      <c r="AL30" s="110"/>
      <c r="AM30" s="112"/>
      <c r="AN30" s="112"/>
      <c r="AO30" s="113"/>
      <c r="AP30" s="113"/>
      <c r="AQ30" s="113"/>
      <c r="AR30" s="112"/>
      <c r="AS30" s="112"/>
      <c r="AT30" s="112"/>
      <c r="AU30" s="113"/>
      <c r="AV30" s="93"/>
      <c r="AW30" s="93"/>
      <c r="AX30" s="93"/>
      <c r="AY30" s="93"/>
      <c r="AZ30" s="112"/>
      <c r="BA30" s="114"/>
      <c r="BB30" s="113"/>
      <c r="BC30" s="113"/>
      <c r="BD30" s="113"/>
      <c r="BE30" s="112"/>
      <c r="BF30" s="112"/>
      <c r="BG30" s="112"/>
      <c r="BH30" s="115"/>
      <c r="BI30" s="114"/>
      <c r="BJ30" s="93"/>
      <c r="BK30" s="93"/>
      <c r="BL30" s="93"/>
      <c r="BM30" s="93"/>
      <c r="BN30" s="112"/>
      <c r="BO30" s="114"/>
      <c r="BP30" s="113"/>
      <c r="BQ30" s="113"/>
      <c r="BR30" s="113"/>
      <c r="BS30" s="112"/>
      <c r="BT30" s="112"/>
      <c r="BU30" s="112"/>
      <c r="BV30" s="115"/>
      <c r="BW30" s="115"/>
      <c r="BX30" s="93"/>
      <c r="BY30" s="112"/>
      <c r="BZ30" s="115"/>
      <c r="CA30" s="116"/>
      <c r="CB30" s="115"/>
    </row>
    <row r="31" spans="2:80" ht="12.75" customHeight="1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"/>
      <c r="W31" s="86" t="str">
        <f>W9</f>
        <v>当初案②</v>
      </c>
      <c r="X31" s="87">
        <v>17200</v>
      </c>
      <c r="Y31" s="87">
        <v>6600</v>
      </c>
      <c r="Z31" s="87">
        <v>6700</v>
      </c>
      <c r="AA31" s="173">
        <f>IF($Y$25&lt;$AA$25,"ERROR",((X31+Y31)*$Y$25*12)+(Z31*$AA$25*12))</f>
        <v>285600</v>
      </c>
      <c r="AB31" s="149">
        <v>8000</v>
      </c>
      <c r="AC31" s="150">
        <v>3100</v>
      </c>
      <c r="AD31" s="150">
        <v>3100</v>
      </c>
      <c r="AE31" s="92">
        <f>IF($AC$25&lt;$AE$25,"ERROR",((AB31+AC31)*$AC$25*12)+(AD31*$AE$25*12))</f>
        <v>133200</v>
      </c>
      <c r="AF31" s="151">
        <f>AA31+AE31</f>
        <v>418800</v>
      </c>
      <c r="AH31" s="165"/>
      <c r="AK31" s="4"/>
      <c r="AL31" s="110"/>
      <c r="AM31" s="112"/>
      <c r="AN31" s="112"/>
      <c r="AO31" s="113"/>
      <c r="AP31" s="113"/>
      <c r="AQ31" s="113"/>
      <c r="AR31" s="112"/>
      <c r="AS31" s="112"/>
      <c r="AT31" s="112"/>
      <c r="AU31" s="113"/>
      <c r="AV31" s="93"/>
      <c r="AW31" s="93"/>
      <c r="AX31" s="93"/>
      <c r="AY31" s="93"/>
      <c r="AZ31" s="112"/>
      <c r="BA31" s="114"/>
      <c r="BB31" s="113"/>
      <c r="BC31" s="113"/>
      <c r="BD31" s="113"/>
      <c r="BE31" s="112"/>
      <c r="BF31" s="112"/>
      <c r="BG31" s="112"/>
      <c r="BH31" s="115"/>
      <c r="BI31" s="114"/>
      <c r="BJ31" s="93"/>
      <c r="BK31" s="93"/>
      <c r="BL31" s="93"/>
      <c r="BM31" s="93"/>
      <c r="BN31" s="112"/>
      <c r="BO31" s="114"/>
      <c r="BP31" s="113"/>
      <c r="BQ31" s="113"/>
      <c r="BR31" s="113"/>
      <c r="BS31" s="112"/>
      <c r="BT31" s="112"/>
      <c r="BU31" s="112"/>
      <c r="BV31" s="115"/>
      <c r="BW31" s="115"/>
      <c r="BX31" s="93"/>
      <c r="BY31" s="112"/>
      <c r="BZ31" s="115"/>
      <c r="CA31" s="116"/>
      <c r="CB31" s="115"/>
    </row>
    <row r="32" spans="2:80" ht="12.75" customHeight="1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"/>
      <c r="W32" s="98" t="str">
        <f>W10</f>
        <v>案③</v>
      </c>
      <c r="X32" s="99"/>
      <c r="Y32" s="99"/>
      <c r="Z32" s="99"/>
      <c r="AA32" s="174">
        <f>IF($Y$25&lt;$AA$25,"ERROR",((X32+Y32)*$Y$25*12)+(Z32*$AA$25*12))</f>
        <v>0</v>
      </c>
      <c r="AB32" s="156"/>
      <c r="AC32" s="157"/>
      <c r="AD32" s="157"/>
      <c r="AE32" s="104">
        <f>IF($AC$25&lt;$AE$25,"ERROR",((AB32+AC32)*$AC$25*12)+(AD32*$AE$25*12))</f>
        <v>0</v>
      </c>
      <c r="AF32" s="158">
        <f>AA32+AE32</f>
        <v>0</v>
      </c>
      <c r="AH32" s="165"/>
      <c r="AK32" s="4"/>
      <c r="AL32" s="15"/>
      <c r="AM32" s="112"/>
      <c r="AN32" s="112"/>
      <c r="AO32" s="113"/>
      <c r="AP32" s="113"/>
      <c r="AQ32" s="113"/>
      <c r="AR32" s="112"/>
      <c r="AS32" s="112"/>
      <c r="AT32" s="112"/>
      <c r="AU32" s="113"/>
      <c r="AV32" s="93"/>
      <c r="AW32" s="93"/>
      <c r="AX32" s="93"/>
      <c r="AY32" s="93"/>
      <c r="AZ32" s="112"/>
      <c r="BA32" s="114"/>
      <c r="BB32" s="113"/>
      <c r="BC32" s="113"/>
      <c r="BD32" s="113"/>
      <c r="BE32" s="112"/>
      <c r="BF32" s="112"/>
      <c r="BG32" s="112"/>
      <c r="BH32" s="115"/>
      <c r="BI32" s="114"/>
      <c r="BJ32" s="93"/>
      <c r="BK32" s="93"/>
      <c r="BL32" s="93"/>
      <c r="BM32" s="93"/>
      <c r="BN32" s="112"/>
      <c r="BO32" s="114"/>
      <c r="BP32" s="113"/>
      <c r="BQ32" s="113"/>
      <c r="BR32" s="113"/>
      <c r="BS32" s="112"/>
      <c r="BT32" s="112"/>
      <c r="BU32" s="112"/>
      <c r="BV32" s="115"/>
      <c r="BW32" s="115"/>
      <c r="BX32" s="93"/>
      <c r="BY32" s="112"/>
      <c r="BZ32" s="115"/>
      <c r="CA32" s="116"/>
      <c r="CB32" s="115"/>
    </row>
    <row r="33" spans="2:80" ht="12.75" customHeight="1" thickBot="1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2"/>
      <c r="W33" s="98" t="str">
        <f>W11</f>
        <v>案④</v>
      </c>
      <c r="X33" s="99"/>
      <c r="Y33" s="99"/>
      <c r="Z33" s="99"/>
      <c r="AA33" s="174">
        <f>IF($Y$25&lt;$AA$25,"ERROR",((X33+Y33)*$Y$25*12)+(Z33*$AA$25*12))</f>
        <v>0</v>
      </c>
      <c r="AB33" s="156"/>
      <c r="AC33" s="157"/>
      <c r="AD33" s="157"/>
      <c r="AE33" s="104">
        <f>IF($AC$25&lt;$AE$25,"ERROR",((AB33+AC33)*$AC$25*12)+(AD33*$AE$25*12))</f>
        <v>0</v>
      </c>
      <c r="AF33" s="160">
        <f>AA33+AE33</f>
        <v>0</v>
      </c>
      <c r="AH33" s="165"/>
      <c r="AK33" s="4"/>
      <c r="AL33" s="15"/>
      <c r="AM33" s="112"/>
      <c r="AN33" s="112"/>
      <c r="AO33" s="113"/>
      <c r="AP33" s="113"/>
      <c r="AQ33" s="113"/>
      <c r="AR33" s="112"/>
      <c r="AS33" s="112"/>
      <c r="AT33" s="112"/>
      <c r="AU33" s="113"/>
      <c r="AV33" s="93"/>
      <c r="AW33" s="93"/>
      <c r="AX33" s="93"/>
      <c r="AY33" s="93"/>
      <c r="AZ33" s="112"/>
      <c r="BA33" s="114"/>
      <c r="BB33" s="113"/>
      <c r="BC33" s="113"/>
      <c r="BD33" s="113"/>
      <c r="BE33" s="112"/>
      <c r="BF33" s="112"/>
      <c r="BG33" s="112"/>
      <c r="BH33" s="115"/>
      <c r="BI33" s="114"/>
      <c r="BJ33" s="93"/>
      <c r="BK33" s="93"/>
      <c r="BL33" s="93"/>
      <c r="BM33" s="93"/>
      <c r="BN33" s="112"/>
      <c r="BO33" s="114"/>
      <c r="BP33" s="113"/>
      <c r="BQ33" s="113"/>
      <c r="BR33" s="113"/>
      <c r="BS33" s="112"/>
      <c r="BT33" s="112"/>
      <c r="BU33" s="112"/>
      <c r="BV33" s="115"/>
      <c r="BW33" s="115"/>
      <c r="BX33" s="93"/>
      <c r="BY33" s="112"/>
      <c r="BZ33" s="115"/>
      <c r="CA33" s="116"/>
      <c r="CB33" s="115"/>
    </row>
    <row r="34" spans="2:80" ht="12.75" customHeight="1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2"/>
      <c r="W34" s="93"/>
      <c r="X34" s="93"/>
      <c r="Y34" s="93"/>
      <c r="Z34" s="93"/>
      <c r="AA34" s="112"/>
      <c r="AB34" s="114"/>
      <c r="AC34" s="113"/>
      <c r="AD34" s="113"/>
      <c r="AE34" s="113"/>
      <c r="AF34" s="112"/>
      <c r="AG34" s="112"/>
      <c r="AH34" s="112"/>
      <c r="AK34" s="4"/>
      <c r="AL34" s="15"/>
      <c r="AM34" s="112"/>
      <c r="AN34" s="112"/>
      <c r="AO34" s="113"/>
      <c r="AP34" s="113"/>
      <c r="AQ34" s="113"/>
      <c r="AR34" s="112"/>
      <c r="AS34" s="112"/>
      <c r="AT34" s="112"/>
      <c r="AU34" s="113"/>
      <c r="AV34" s="93"/>
      <c r="AW34" s="93"/>
      <c r="AX34" s="93"/>
      <c r="AY34" s="93"/>
      <c r="AZ34" s="112"/>
      <c r="BA34" s="114"/>
      <c r="BB34" s="113"/>
      <c r="BC34" s="113"/>
      <c r="BD34" s="113"/>
      <c r="BE34" s="112"/>
      <c r="BF34" s="112"/>
      <c r="BG34" s="112"/>
      <c r="BH34" s="115"/>
      <c r="BI34" s="114"/>
      <c r="BJ34" s="93"/>
      <c r="BK34" s="93"/>
      <c r="BL34" s="93"/>
      <c r="BM34" s="93"/>
      <c r="BN34" s="112"/>
      <c r="BO34" s="114"/>
      <c r="BP34" s="113"/>
      <c r="BQ34" s="113"/>
      <c r="BR34" s="113"/>
      <c r="BS34" s="112"/>
      <c r="BT34" s="112"/>
      <c r="BU34" s="112"/>
      <c r="BV34" s="115"/>
      <c r="BW34" s="115"/>
      <c r="BX34" s="93"/>
      <c r="BY34" s="112"/>
      <c r="BZ34" s="115"/>
      <c r="CA34" s="116"/>
      <c r="CB34" s="115"/>
    </row>
    <row r="35" spans="2:80" ht="12.75" customHeight="1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2"/>
      <c r="W35" s="161" t="s">
        <v>18</v>
      </c>
      <c r="X35" s="1"/>
      <c r="Y35" s="1"/>
      <c r="Z35" s="1"/>
      <c r="AB35" s="117" t="s">
        <v>19</v>
      </c>
      <c r="AJ35" s="93"/>
      <c r="AK35" s="93"/>
      <c r="AL35" s="15"/>
      <c r="AM35" s="112"/>
      <c r="AN35" s="112"/>
      <c r="AO35" s="113"/>
      <c r="AP35" s="113"/>
      <c r="AQ35" s="113"/>
      <c r="AR35" s="112"/>
      <c r="AS35" s="112"/>
      <c r="AT35" s="112"/>
      <c r="AU35" s="113"/>
      <c r="AV35" s="93"/>
      <c r="AW35" s="93"/>
      <c r="AX35" s="93"/>
      <c r="AY35" s="93"/>
      <c r="AZ35" s="112"/>
      <c r="BA35" s="114"/>
      <c r="BB35" s="113"/>
      <c r="BC35" s="113"/>
      <c r="BD35" s="113"/>
      <c r="BE35" s="112"/>
      <c r="BF35" s="112"/>
      <c r="BG35" s="112"/>
      <c r="BH35" s="115"/>
      <c r="BI35" s="114"/>
      <c r="BJ35" s="93"/>
      <c r="BK35" s="93"/>
      <c r="BL35" s="93"/>
      <c r="BM35" s="93"/>
      <c r="BN35" s="112"/>
      <c r="BO35" s="114"/>
      <c r="BP35" s="113"/>
      <c r="BQ35" s="113"/>
      <c r="BR35" s="113"/>
      <c r="BS35" s="112"/>
      <c r="BT35" s="112"/>
      <c r="BU35" s="112"/>
      <c r="BV35" s="115"/>
      <c r="BW35" s="115"/>
      <c r="BX35" s="93"/>
      <c r="BY35" s="112"/>
      <c r="BZ35" s="115"/>
      <c r="CA35" s="116"/>
      <c r="CB35" s="115"/>
    </row>
    <row r="36" spans="2:80" ht="12.75" customHeight="1" thickBot="1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2"/>
      <c r="X36" s="119" t="s">
        <v>7</v>
      </c>
      <c r="Y36" s="120">
        <f>D16</f>
        <v>1</v>
      </c>
      <c r="Z36" s="121" t="s">
        <v>74</v>
      </c>
      <c r="AA36" s="120">
        <f>D17</f>
        <v>1</v>
      </c>
      <c r="AB36" s="119" t="s">
        <v>7</v>
      </c>
      <c r="AC36" s="120">
        <f>D18</f>
        <v>1</v>
      </c>
      <c r="AD36" s="121" t="s">
        <v>74</v>
      </c>
      <c r="AE36" s="120">
        <f>D19</f>
        <v>0</v>
      </c>
      <c r="AF36" s="122"/>
      <c r="AG36" s="122"/>
      <c r="AI36" s="175"/>
      <c r="AJ36" s="93"/>
      <c r="AK36" s="93"/>
      <c r="AL36" s="15"/>
      <c r="AM36" s="112"/>
      <c r="AN36" s="112"/>
      <c r="AO36" s="113"/>
      <c r="AP36" s="113"/>
      <c r="AQ36" s="113"/>
      <c r="AR36" s="112"/>
      <c r="AS36" s="112"/>
      <c r="AT36" s="112"/>
      <c r="AU36" s="113"/>
      <c r="AV36" s="93"/>
      <c r="AW36" s="93"/>
      <c r="AX36" s="93"/>
      <c r="AY36" s="93"/>
      <c r="AZ36" s="112"/>
      <c r="BA36" s="114"/>
      <c r="BB36" s="113"/>
      <c r="BC36" s="113"/>
      <c r="BD36" s="113"/>
      <c r="BE36" s="112"/>
      <c r="BF36" s="112"/>
      <c r="BG36" s="112"/>
      <c r="BH36" s="115"/>
      <c r="BI36" s="114"/>
      <c r="BJ36" s="93"/>
      <c r="BK36" s="93"/>
      <c r="BL36" s="93"/>
      <c r="BM36" s="93"/>
      <c r="BN36" s="112"/>
      <c r="BO36" s="114"/>
      <c r="BP36" s="113"/>
      <c r="BQ36" s="113"/>
      <c r="BR36" s="113"/>
      <c r="BS36" s="112"/>
      <c r="BT36" s="112"/>
      <c r="BU36" s="112"/>
      <c r="BV36" s="115"/>
      <c r="BW36" s="115"/>
      <c r="BX36" s="93"/>
      <c r="BY36" s="112"/>
      <c r="BZ36" s="115"/>
      <c r="CA36" s="116"/>
      <c r="CB36" s="115"/>
    </row>
    <row r="37" spans="2:80" ht="12.75" customHeight="1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2"/>
      <c r="W37" s="26"/>
      <c r="X37" s="347" t="s">
        <v>43</v>
      </c>
      <c r="Y37" s="351" t="s">
        <v>4</v>
      </c>
      <c r="Z37" s="382" t="s">
        <v>5</v>
      </c>
      <c r="AA37" s="409" t="s">
        <v>20</v>
      </c>
      <c r="AB37" s="380" t="s">
        <v>43</v>
      </c>
      <c r="AC37" s="351" t="s">
        <v>4</v>
      </c>
      <c r="AD37" s="382" t="s">
        <v>5</v>
      </c>
      <c r="AE37" s="325" t="s">
        <v>21</v>
      </c>
      <c r="AF37" s="388" t="s">
        <v>22</v>
      </c>
      <c r="AH37" s="429" t="s">
        <v>53</v>
      </c>
      <c r="AI37" s="430"/>
      <c r="AL37" s="33"/>
      <c r="AM37" s="112"/>
      <c r="AN37" s="112"/>
      <c r="AO37" s="113"/>
      <c r="AP37" s="113"/>
      <c r="AQ37" s="113"/>
      <c r="AR37" s="112"/>
      <c r="AS37" s="112"/>
      <c r="AT37" s="112"/>
      <c r="AU37" s="113"/>
      <c r="AV37" s="93"/>
      <c r="AW37" s="93"/>
      <c r="AX37" s="93"/>
      <c r="AY37" s="93"/>
      <c r="AZ37" s="112"/>
      <c r="BA37" s="114"/>
      <c r="BB37" s="113"/>
      <c r="BC37" s="113"/>
      <c r="BD37" s="113"/>
      <c r="BE37" s="112"/>
      <c r="BF37" s="112"/>
      <c r="BG37" s="112"/>
      <c r="BH37" s="115"/>
      <c r="BI37" s="114"/>
      <c r="BJ37" s="93"/>
      <c r="BK37" s="93"/>
      <c r="BL37" s="93"/>
      <c r="BM37" s="93"/>
      <c r="BN37" s="112"/>
      <c r="BO37" s="114"/>
      <c r="BP37" s="113"/>
      <c r="BQ37" s="113"/>
      <c r="BR37" s="113"/>
      <c r="BS37" s="112"/>
      <c r="BT37" s="112"/>
      <c r="BU37" s="112"/>
      <c r="BV37" s="115"/>
      <c r="BW37" s="115"/>
      <c r="BX37" s="93"/>
      <c r="BY37" s="112"/>
      <c r="BZ37" s="115"/>
      <c r="CA37" s="116"/>
      <c r="CB37" s="115"/>
    </row>
    <row r="38" spans="2:80" ht="12.75" customHeight="1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2"/>
      <c r="W38" s="40"/>
      <c r="X38" s="348"/>
      <c r="Y38" s="351"/>
      <c r="Z38" s="382"/>
      <c r="AA38" s="409"/>
      <c r="AB38" s="381"/>
      <c r="AC38" s="352"/>
      <c r="AD38" s="383"/>
      <c r="AE38" s="326"/>
      <c r="AF38" s="389"/>
      <c r="AH38" s="431"/>
      <c r="AI38" s="432"/>
      <c r="AL38" s="33"/>
      <c r="AM38" s="112"/>
      <c r="AN38" s="112"/>
      <c r="AO38" s="113"/>
      <c r="AP38" s="113"/>
      <c r="AQ38" s="113"/>
      <c r="AR38" s="112"/>
      <c r="AS38" s="112"/>
      <c r="AT38" s="112"/>
      <c r="AU38" s="113"/>
      <c r="AV38" s="93"/>
      <c r="AW38" s="93"/>
      <c r="AX38" s="93"/>
      <c r="AY38" s="93"/>
      <c r="AZ38" s="112"/>
      <c r="BA38" s="114"/>
      <c r="BB38" s="113"/>
      <c r="BC38" s="113"/>
      <c r="BD38" s="113"/>
      <c r="BE38" s="112"/>
      <c r="BF38" s="112"/>
      <c r="BG38" s="112"/>
      <c r="BH38" s="115"/>
      <c r="BI38" s="114"/>
      <c r="BJ38" s="93"/>
      <c r="BK38" s="93"/>
      <c r="BL38" s="93"/>
      <c r="BM38" s="93"/>
      <c r="BN38" s="112"/>
      <c r="BO38" s="114"/>
      <c r="BP38" s="113"/>
      <c r="BQ38" s="113"/>
      <c r="BR38" s="113"/>
      <c r="BS38" s="112"/>
      <c r="BT38" s="112"/>
      <c r="BU38" s="112"/>
      <c r="BV38" s="115"/>
      <c r="BW38" s="115"/>
      <c r="BX38" s="93"/>
      <c r="BY38" s="112"/>
      <c r="BZ38" s="115"/>
      <c r="CA38" s="116"/>
      <c r="CB38" s="115"/>
    </row>
    <row r="39" spans="2:80" ht="12.75" customHeight="1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2"/>
      <c r="W39" s="54"/>
      <c r="X39" s="348"/>
      <c r="Y39" s="351"/>
      <c r="Z39" s="382"/>
      <c r="AA39" s="409"/>
      <c r="AB39" s="380"/>
      <c r="AC39" s="351"/>
      <c r="AD39" s="382"/>
      <c r="AE39" s="326"/>
      <c r="AF39" s="389"/>
      <c r="AH39" s="433"/>
      <c r="AI39" s="434"/>
      <c r="AL39" s="33"/>
      <c r="AM39" s="112"/>
      <c r="AN39" s="112"/>
      <c r="AO39" s="113"/>
      <c r="AP39" s="113"/>
      <c r="AQ39" s="113"/>
      <c r="AR39" s="112"/>
      <c r="AS39" s="112"/>
      <c r="AT39" s="112"/>
      <c r="AU39" s="113"/>
      <c r="AV39" s="93"/>
      <c r="AW39" s="93"/>
      <c r="AX39" s="93"/>
      <c r="AY39" s="93"/>
      <c r="AZ39" s="112"/>
      <c r="BA39" s="114"/>
      <c r="BB39" s="113"/>
      <c r="BC39" s="113"/>
      <c r="BD39" s="113"/>
      <c r="BE39" s="112"/>
      <c r="BF39" s="112"/>
      <c r="BG39" s="112"/>
      <c r="BH39" s="115"/>
      <c r="BI39" s="114"/>
      <c r="BJ39" s="93"/>
      <c r="BK39" s="93"/>
      <c r="BL39" s="93"/>
      <c r="BM39" s="93"/>
      <c r="BN39" s="112"/>
      <c r="BO39" s="114"/>
      <c r="BP39" s="113"/>
      <c r="BQ39" s="113"/>
      <c r="BR39" s="113"/>
      <c r="BS39" s="112"/>
      <c r="BT39" s="112"/>
      <c r="BU39" s="112"/>
      <c r="BV39" s="115"/>
      <c r="BW39" s="115"/>
      <c r="BX39" s="93"/>
      <c r="BY39" s="112"/>
      <c r="BZ39" s="115"/>
      <c r="CA39" s="116"/>
      <c r="CB39" s="115"/>
    </row>
    <row r="40" spans="2:80" ht="12.75" customHeight="1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2"/>
      <c r="W40" s="64" t="str">
        <f>W7</f>
        <v>現行</v>
      </c>
      <c r="X40" s="65">
        <v>9000</v>
      </c>
      <c r="Y40" s="65">
        <v>4300</v>
      </c>
      <c r="Z40" s="65">
        <v>4700</v>
      </c>
      <c r="AA40" s="169">
        <f>IF($Y$36&lt;$AA$36,"ERROR",((X40+Y40)*$Y$36*12)+(Z40*$AA$36*12))</f>
        <v>216000</v>
      </c>
      <c r="AB40" s="134">
        <v>6000</v>
      </c>
      <c r="AC40" s="135">
        <v>4300</v>
      </c>
      <c r="AD40" s="135">
        <v>4700</v>
      </c>
      <c r="AE40" s="70">
        <f>IF($AC$36&lt;$AE$36,"ERROR",((AB40+AC40)*$AC$36*12)+(AD40*$AE$36*12))</f>
        <v>123600</v>
      </c>
      <c r="AF40" s="136">
        <f>AA40+AE40</f>
        <v>339600</v>
      </c>
      <c r="AH40" s="176" t="str">
        <f>W7</f>
        <v>現行</v>
      </c>
      <c r="AI40" s="177">
        <f>AG18+AF29+AF40</f>
        <v>1461000</v>
      </c>
      <c r="AL40" s="73"/>
      <c r="AM40" s="112"/>
      <c r="AN40" s="112"/>
      <c r="AO40" s="113"/>
      <c r="AP40" s="113"/>
      <c r="AQ40" s="113"/>
      <c r="AR40" s="112"/>
      <c r="AS40" s="112"/>
      <c r="AT40" s="112"/>
      <c r="AU40" s="113"/>
      <c r="AV40" s="93"/>
      <c r="AW40" s="93"/>
      <c r="AX40" s="93"/>
      <c r="AY40" s="93"/>
      <c r="AZ40" s="112"/>
      <c r="BA40" s="114"/>
      <c r="BB40" s="113"/>
      <c r="BC40" s="113"/>
      <c r="BD40" s="113"/>
      <c r="BE40" s="112"/>
      <c r="BF40" s="112"/>
      <c r="BG40" s="112"/>
      <c r="BH40" s="115"/>
      <c r="BI40" s="114"/>
      <c r="BJ40" s="93"/>
      <c r="BK40" s="93"/>
      <c r="BL40" s="93"/>
      <c r="BM40" s="93"/>
      <c r="BN40" s="112"/>
      <c r="BO40" s="114"/>
      <c r="BP40" s="113"/>
      <c r="BQ40" s="113"/>
      <c r="BR40" s="113"/>
      <c r="BS40" s="112"/>
      <c r="BT40" s="112"/>
      <c r="BU40" s="112"/>
      <c r="BV40" s="115"/>
      <c r="BW40" s="115"/>
      <c r="BX40" s="93"/>
      <c r="BY40" s="112"/>
      <c r="BZ40" s="115"/>
      <c r="CA40" s="116"/>
      <c r="CB40" s="115"/>
    </row>
    <row r="41" spans="2:80" ht="12.75" customHeight="1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2"/>
      <c r="W41" s="77" t="str">
        <f>W8</f>
        <v>試算案①</v>
      </c>
      <c r="X41" s="78">
        <v>11000</v>
      </c>
      <c r="Y41" s="78">
        <v>4300</v>
      </c>
      <c r="Z41" s="78">
        <v>4200</v>
      </c>
      <c r="AA41" s="171">
        <f>IF($Y$36&lt;$AA$36,"ERROR",((X41+Y41)*$Y$36*12)+(Z41*$AA$36*12))</f>
        <v>234000</v>
      </c>
      <c r="AB41" s="141">
        <v>7700</v>
      </c>
      <c r="AC41" s="142">
        <v>3000</v>
      </c>
      <c r="AD41" s="142">
        <v>2900</v>
      </c>
      <c r="AE41" s="143">
        <f>IF($AC$36&lt;$AE$36,"ERROR",((AB41+AC41)*$AC$36*12)+(AD41*$AE$36*12))</f>
        <v>128400</v>
      </c>
      <c r="AF41" s="144">
        <f>AA41+AE41</f>
        <v>362400</v>
      </c>
      <c r="AH41" s="178" t="str">
        <f>W8</f>
        <v>試算案①</v>
      </c>
      <c r="AI41" s="179">
        <f>AG19+AF30+AF41</f>
        <v>1582200</v>
      </c>
      <c r="AL41" s="73"/>
      <c r="AM41" s="112"/>
      <c r="AN41" s="112"/>
      <c r="AO41" s="113"/>
      <c r="AP41" s="113"/>
      <c r="AQ41" s="113"/>
      <c r="AR41" s="112"/>
      <c r="AS41" s="112"/>
      <c r="AT41" s="112"/>
      <c r="AU41" s="113"/>
      <c r="AV41" s="93"/>
      <c r="AW41" s="93"/>
      <c r="AX41" s="93"/>
      <c r="AY41" s="93"/>
      <c r="AZ41" s="112"/>
      <c r="BA41" s="114"/>
      <c r="BB41" s="113"/>
      <c r="BC41" s="113"/>
      <c r="BD41" s="113"/>
      <c r="BE41" s="112"/>
      <c r="BF41" s="112"/>
      <c r="BG41" s="112"/>
      <c r="BH41" s="115"/>
      <c r="BI41" s="114"/>
      <c r="BJ41" s="93"/>
      <c r="BK41" s="93"/>
      <c r="BL41" s="93"/>
      <c r="BM41" s="93"/>
      <c r="BN41" s="112"/>
      <c r="BO41" s="114"/>
      <c r="BP41" s="113"/>
      <c r="BQ41" s="113"/>
      <c r="BR41" s="113"/>
      <c r="BS41" s="112"/>
      <c r="BT41" s="112"/>
      <c r="BU41" s="112"/>
      <c r="BV41" s="115"/>
      <c r="BW41" s="115"/>
      <c r="BX41" s="93"/>
      <c r="BY41" s="112"/>
      <c r="BZ41" s="115"/>
      <c r="CA41" s="116"/>
      <c r="CB41" s="115"/>
    </row>
    <row r="42" spans="2:80" ht="12.7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2"/>
      <c r="W42" s="86" t="str">
        <f>W9</f>
        <v>当初案②</v>
      </c>
      <c r="X42" s="87">
        <v>11500</v>
      </c>
      <c r="Y42" s="87">
        <v>4400</v>
      </c>
      <c r="Z42" s="87">
        <v>4500</v>
      </c>
      <c r="AA42" s="173">
        <f>IF($Y$36&lt;$AA$36,"ERROR",((X42+Y42)*$Y$36*12)+(Z42*$AA$36*12))</f>
        <v>244800</v>
      </c>
      <c r="AB42" s="149">
        <v>8000</v>
      </c>
      <c r="AC42" s="150">
        <v>3100</v>
      </c>
      <c r="AD42" s="150">
        <v>3100</v>
      </c>
      <c r="AE42" s="92">
        <f>IF($AC$36&lt;$AE$36,"ERROR",((AB42+AC42)*$AC$36*12)+(AD42*$AE$36*12))</f>
        <v>133200</v>
      </c>
      <c r="AF42" s="151">
        <f>AA42+AE42</f>
        <v>378000</v>
      </c>
      <c r="AH42" s="180" t="str">
        <f>W9</f>
        <v>当初案②</v>
      </c>
      <c r="AI42" s="181">
        <f>AG20+AF31+AF42</f>
        <v>1687800</v>
      </c>
      <c r="AL42" s="73"/>
      <c r="AM42" s="112"/>
      <c r="AN42" s="112"/>
      <c r="AO42" s="113"/>
      <c r="AP42" s="113"/>
      <c r="AQ42" s="113"/>
      <c r="AR42" s="112"/>
      <c r="AS42" s="112"/>
      <c r="AT42" s="112"/>
      <c r="AU42" s="113"/>
      <c r="AV42" s="93"/>
      <c r="AW42" s="93"/>
      <c r="AX42" s="93"/>
      <c r="AY42" s="93"/>
      <c r="AZ42" s="112"/>
      <c r="BA42" s="114"/>
      <c r="BB42" s="113"/>
      <c r="BC42" s="113"/>
      <c r="BD42" s="113"/>
      <c r="BE42" s="112"/>
      <c r="BF42" s="112"/>
      <c r="BG42" s="112"/>
      <c r="BH42" s="115"/>
      <c r="BI42" s="114"/>
      <c r="BJ42" s="93"/>
      <c r="BK42" s="93"/>
      <c r="BL42" s="93"/>
      <c r="BM42" s="93"/>
      <c r="BN42" s="112"/>
      <c r="BO42" s="114"/>
      <c r="BP42" s="113"/>
      <c r="BQ42" s="113"/>
      <c r="BR42" s="113"/>
      <c r="BS42" s="112"/>
      <c r="BT42" s="112"/>
      <c r="BU42" s="112"/>
      <c r="BV42" s="115"/>
      <c r="BW42" s="115"/>
      <c r="BX42" s="93"/>
      <c r="BY42" s="112"/>
      <c r="BZ42" s="115"/>
      <c r="CA42" s="116"/>
      <c r="CB42" s="115"/>
    </row>
    <row r="43" spans="2:80" ht="12.75" customHeight="1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2"/>
      <c r="W43" s="98" t="str">
        <f>W10</f>
        <v>案③</v>
      </c>
      <c r="X43" s="99"/>
      <c r="Y43" s="99"/>
      <c r="Z43" s="99"/>
      <c r="AA43" s="174">
        <f>IF($Y$36&lt;$AA$36,"ERROR",((X43+Y43)*$Y$36*12)+(Z43*$AA$36*12))</f>
        <v>0</v>
      </c>
      <c r="AB43" s="156"/>
      <c r="AC43" s="157"/>
      <c r="AD43" s="157"/>
      <c r="AE43" s="104">
        <f>IF($AC$36&lt;$AE$36,"ERROR",((AB43+AC43)*$AC$36*12)+(AD43*$AE$36*12))</f>
        <v>0</v>
      </c>
      <c r="AF43" s="158">
        <f>AA43+AE43</f>
        <v>0</v>
      </c>
      <c r="AH43" s="182" t="str">
        <f>W10</f>
        <v>案③</v>
      </c>
      <c r="AI43" s="183">
        <f>AG21+AF32+AF43</f>
        <v>0</v>
      </c>
      <c r="AL43" s="73"/>
      <c r="AM43" s="112"/>
      <c r="AN43" s="112"/>
      <c r="AO43" s="113"/>
      <c r="AP43" s="113"/>
      <c r="AQ43" s="113"/>
      <c r="AR43" s="112"/>
      <c r="AS43" s="112"/>
      <c r="AT43" s="112"/>
      <c r="AU43" s="113"/>
      <c r="AV43" s="93"/>
      <c r="AW43" s="93"/>
      <c r="AX43" s="93"/>
      <c r="AY43" s="93"/>
      <c r="AZ43" s="112"/>
      <c r="BA43" s="114"/>
      <c r="BB43" s="113"/>
      <c r="BC43" s="113"/>
      <c r="BD43" s="113"/>
      <c r="BE43" s="112"/>
      <c r="BF43" s="112"/>
      <c r="BG43" s="112"/>
      <c r="BH43" s="115"/>
      <c r="BI43" s="114"/>
      <c r="BJ43" s="93"/>
      <c r="BK43" s="93"/>
      <c r="BL43" s="93"/>
      <c r="BM43" s="93"/>
      <c r="BN43" s="112"/>
      <c r="BO43" s="114"/>
      <c r="BP43" s="113"/>
      <c r="BQ43" s="113"/>
      <c r="BR43" s="113"/>
      <c r="BS43" s="112"/>
      <c r="BT43" s="112"/>
      <c r="BU43" s="112"/>
      <c r="BV43" s="115"/>
      <c r="BW43" s="115"/>
      <c r="BX43" s="93"/>
      <c r="BY43" s="112"/>
      <c r="BZ43" s="115"/>
      <c r="CA43" s="116"/>
      <c r="CB43" s="115"/>
    </row>
    <row r="44" spans="2:80" ht="12.75" customHeight="1" thickBot="1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2"/>
      <c r="W44" s="98" t="str">
        <f>W11</f>
        <v>案④</v>
      </c>
      <c r="X44" s="99"/>
      <c r="Y44" s="99"/>
      <c r="Z44" s="99"/>
      <c r="AA44" s="174">
        <f>IF($Y$36&lt;$AA$36,"ERROR",((X44+Y44)*$Y$36*12)+(Z44*$AA$36*12))</f>
        <v>0</v>
      </c>
      <c r="AB44" s="156"/>
      <c r="AC44" s="157"/>
      <c r="AD44" s="157"/>
      <c r="AE44" s="104">
        <f>IF($AC$36&lt;$AE$36,"ERROR",((AB44+AC44)*$AC$36*12)+(AD44*$AE$36*12))</f>
        <v>0</v>
      </c>
      <c r="AF44" s="160">
        <f>AA44+AE44</f>
        <v>0</v>
      </c>
      <c r="AH44" s="184" t="str">
        <f>W11</f>
        <v>案④</v>
      </c>
      <c r="AI44" s="185">
        <f>AG22+AF33+AF44</f>
        <v>0</v>
      </c>
      <c r="AL44" s="73"/>
      <c r="AM44" s="112"/>
      <c r="AN44" s="112"/>
      <c r="AO44" s="113"/>
      <c r="AP44" s="113"/>
      <c r="AQ44" s="113"/>
      <c r="AR44" s="112"/>
      <c r="AS44" s="112"/>
      <c r="AT44" s="112"/>
      <c r="AU44" s="113"/>
      <c r="AV44" s="93"/>
      <c r="AW44" s="93"/>
      <c r="AX44" s="93"/>
      <c r="AY44" s="93"/>
      <c r="AZ44" s="112"/>
      <c r="BA44" s="114"/>
      <c r="BB44" s="113"/>
      <c r="BC44" s="113"/>
      <c r="BD44" s="113"/>
      <c r="BE44" s="112"/>
      <c r="BF44" s="112"/>
      <c r="BG44" s="112"/>
      <c r="BH44" s="115"/>
      <c r="BI44" s="114"/>
      <c r="BJ44" s="93"/>
      <c r="BK44" s="93"/>
      <c r="BL44" s="93"/>
      <c r="BM44" s="93"/>
      <c r="BN44" s="112"/>
      <c r="BO44" s="114"/>
      <c r="BP44" s="113"/>
      <c r="BQ44" s="113"/>
      <c r="BR44" s="113"/>
      <c r="BS44" s="112"/>
      <c r="BT44" s="112"/>
      <c r="BU44" s="112"/>
      <c r="BV44" s="115"/>
      <c r="BW44" s="115"/>
      <c r="BX44" s="93"/>
      <c r="BY44" s="112"/>
      <c r="BZ44" s="115"/>
      <c r="CA44" s="116"/>
      <c r="CB44" s="115"/>
    </row>
    <row r="45" spans="2:80" ht="12.75" customHeight="1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2"/>
      <c r="W45" s="110"/>
      <c r="X45" s="93"/>
      <c r="Y45" s="111"/>
      <c r="Z45" s="93"/>
      <c r="AA45" s="93"/>
      <c r="AB45" s="112"/>
      <c r="AC45" s="93"/>
      <c r="AD45" s="111"/>
      <c r="AE45" s="93"/>
      <c r="AF45" s="93"/>
      <c r="AG45" s="112"/>
      <c r="AH45" s="93"/>
      <c r="AI45" s="111"/>
      <c r="AJ45" s="93"/>
      <c r="AK45" s="93"/>
      <c r="AL45" s="112"/>
      <c r="AM45" s="112"/>
      <c r="AN45" s="112"/>
      <c r="AO45" s="113"/>
      <c r="AP45" s="113"/>
      <c r="AQ45" s="113"/>
      <c r="AR45" s="112"/>
      <c r="AS45" s="112"/>
      <c r="AT45" s="112"/>
      <c r="AU45" s="113"/>
      <c r="AV45" s="93"/>
      <c r="AW45" s="93"/>
      <c r="AX45" s="93"/>
      <c r="AY45" s="93"/>
      <c r="AZ45" s="112"/>
      <c r="BA45" s="114"/>
      <c r="BB45" s="113"/>
      <c r="BC45" s="113"/>
      <c r="BD45" s="113"/>
      <c r="BE45" s="112"/>
      <c r="BF45" s="112"/>
      <c r="BG45" s="112"/>
      <c r="BH45" s="115"/>
      <c r="BI45" s="114"/>
      <c r="BJ45" s="93"/>
      <c r="BK45" s="93"/>
      <c r="BL45" s="93"/>
      <c r="BM45" s="93"/>
      <c r="BN45" s="112"/>
      <c r="BO45" s="114"/>
      <c r="BP45" s="113"/>
      <c r="BQ45" s="113"/>
      <c r="BR45" s="113"/>
      <c r="BS45" s="112"/>
      <c r="BT45" s="112"/>
      <c r="BU45" s="112"/>
      <c r="BV45" s="115"/>
      <c r="BW45" s="115"/>
      <c r="BX45" s="93"/>
      <c r="BY45" s="112"/>
      <c r="BZ45" s="115"/>
      <c r="CA45" s="116"/>
      <c r="CB45" s="115"/>
    </row>
    <row r="46" spans="2:80" ht="12.75" customHeight="1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2"/>
      <c r="W46" s="110"/>
      <c r="X46" s="93"/>
      <c r="Y46" s="111"/>
      <c r="Z46" s="93"/>
      <c r="AA46" s="93"/>
      <c r="AB46" s="112"/>
      <c r="AC46" s="93"/>
      <c r="AD46" s="111"/>
      <c r="AE46" s="93"/>
      <c r="AF46" s="93"/>
      <c r="AG46" s="112"/>
      <c r="AH46" s="93"/>
      <c r="AI46" s="111"/>
      <c r="AJ46" s="93"/>
      <c r="AK46" s="93"/>
      <c r="AL46" s="112"/>
      <c r="AM46" s="112"/>
      <c r="AN46" s="112"/>
      <c r="AO46" s="113"/>
      <c r="AP46" s="113"/>
      <c r="AQ46" s="113"/>
      <c r="AR46" s="112"/>
      <c r="AS46" s="112"/>
      <c r="AT46" s="112"/>
      <c r="AU46" s="113"/>
      <c r="AV46" s="93"/>
      <c r="AW46" s="93"/>
      <c r="AX46" s="93"/>
      <c r="AY46" s="93"/>
      <c r="AZ46" s="112"/>
      <c r="BA46" s="114"/>
      <c r="BB46" s="113"/>
      <c r="BC46" s="113"/>
      <c r="BD46" s="113"/>
      <c r="BE46" s="112"/>
      <c r="BF46" s="112"/>
      <c r="BG46" s="112"/>
      <c r="BH46" s="115"/>
      <c r="BI46" s="114"/>
      <c r="BJ46" s="93"/>
      <c r="BK46" s="93"/>
      <c r="BL46" s="93"/>
      <c r="BM46" s="93"/>
      <c r="BN46" s="112"/>
      <c r="BO46" s="114"/>
      <c r="BP46" s="113"/>
      <c r="BQ46" s="113"/>
      <c r="BR46" s="113"/>
      <c r="BS46" s="112"/>
      <c r="BT46" s="112"/>
      <c r="BU46" s="112"/>
      <c r="BV46" s="115"/>
      <c r="BW46" s="115"/>
      <c r="BX46" s="93"/>
      <c r="BY46" s="112"/>
      <c r="BZ46" s="115"/>
      <c r="CA46" s="116"/>
      <c r="CB46" s="115"/>
    </row>
    <row r="47" spans="2:80" ht="12.75" customHeight="1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2"/>
      <c r="W47" s="110"/>
      <c r="X47" s="93"/>
      <c r="Y47" s="111"/>
      <c r="Z47" s="93"/>
      <c r="AA47" s="93"/>
      <c r="AB47" s="112"/>
      <c r="AC47" s="93"/>
      <c r="AD47" s="111"/>
      <c r="AE47" s="93"/>
      <c r="AF47" s="93"/>
      <c r="AG47" s="112"/>
      <c r="AH47" s="93"/>
      <c r="AI47" s="111"/>
      <c r="AJ47" s="93"/>
      <c r="AK47" s="93"/>
      <c r="AL47" s="112"/>
      <c r="AM47" s="112"/>
      <c r="AN47" s="112"/>
      <c r="AO47" s="113"/>
      <c r="AP47" s="113"/>
      <c r="AQ47" s="113"/>
      <c r="AR47" s="112"/>
      <c r="AS47" s="112"/>
      <c r="AT47" s="112"/>
      <c r="AU47" s="113"/>
      <c r="AV47" s="93"/>
      <c r="AW47" s="93"/>
      <c r="AX47" s="93"/>
      <c r="AY47" s="93"/>
      <c r="AZ47" s="112"/>
      <c r="BA47" s="114"/>
      <c r="BB47" s="113"/>
      <c r="BC47" s="113"/>
      <c r="BD47" s="113"/>
      <c r="BE47" s="112"/>
      <c r="BF47" s="112"/>
      <c r="BG47" s="112"/>
      <c r="BH47" s="115"/>
      <c r="BI47" s="114"/>
      <c r="BJ47" s="93"/>
      <c r="BK47" s="93"/>
      <c r="BL47" s="93"/>
      <c r="BM47" s="93"/>
      <c r="BN47" s="112"/>
      <c r="BO47" s="114"/>
      <c r="BP47" s="113"/>
      <c r="BQ47" s="113"/>
      <c r="BR47" s="113"/>
      <c r="BS47" s="112"/>
      <c r="BT47" s="112"/>
      <c r="BU47" s="112"/>
      <c r="BV47" s="115"/>
      <c r="BW47" s="115"/>
      <c r="BX47" s="93"/>
      <c r="BY47" s="112"/>
      <c r="BZ47" s="115"/>
      <c r="CA47" s="116"/>
      <c r="CB47" s="115"/>
    </row>
    <row r="48" spans="2:80" ht="12.75" customHeight="1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2"/>
      <c r="W48" s="110"/>
      <c r="X48" s="186" t="s">
        <v>26</v>
      </c>
      <c r="Y48" s="187" t="s">
        <v>25</v>
      </c>
      <c r="Z48" s="187" t="s">
        <v>2</v>
      </c>
      <c r="AA48" s="188" t="s">
        <v>24</v>
      </c>
      <c r="AB48" s="112"/>
      <c r="AC48" s="189" t="s">
        <v>26</v>
      </c>
      <c r="AD48" s="187" t="s">
        <v>25</v>
      </c>
      <c r="AE48" s="187" t="s">
        <v>2</v>
      </c>
      <c r="AF48" s="190" t="s">
        <v>24</v>
      </c>
      <c r="AG48" s="112"/>
      <c r="AH48" s="189" t="s">
        <v>26</v>
      </c>
      <c r="AI48" s="187" t="s">
        <v>25</v>
      </c>
      <c r="AJ48" s="187" t="s">
        <v>2</v>
      </c>
      <c r="AK48" s="190" t="s">
        <v>24</v>
      </c>
      <c r="AL48" s="112"/>
      <c r="AM48" s="112"/>
      <c r="AN48" s="112"/>
      <c r="AO48" s="113"/>
      <c r="AP48" s="113"/>
      <c r="AQ48" s="113"/>
      <c r="AR48" s="112"/>
      <c r="AS48" s="112"/>
      <c r="AT48" s="112"/>
      <c r="AU48" s="113"/>
      <c r="AV48" s="93"/>
      <c r="AW48" s="93"/>
      <c r="AX48" s="93"/>
      <c r="AY48" s="93"/>
      <c r="AZ48" s="112"/>
      <c r="BA48" s="114"/>
      <c r="BB48" s="113"/>
      <c r="BC48" s="113"/>
      <c r="BD48" s="113"/>
      <c r="BE48" s="112"/>
      <c r="BF48" s="112"/>
      <c r="BG48" s="112"/>
      <c r="BH48" s="115"/>
      <c r="BI48" s="114"/>
      <c r="BJ48" s="93"/>
      <c r="BK48" s="93"/>
      <c r="BL48" s="93"/>
      <c r="BM48" s="93"/>
      <c r="BN48" s="112"/>
      <c r="BO48" s="114"/>
      <c r="BP48" s="113"/>
      <c r="BQ48" s="113"/>
      <c r="BR48" s="113"/>
      <c r="BS48" s="112"/>
      <c r="BT48" s="112"/>
      <c r="BU48" s="112"/>
      <c r="BV48" s="115"/>
      <c r="BW48" s="115"/>
      <c r="BX48" s="93"/>
      <c r="BY48" s="112"/>
      <c r="BZ48" s="115"/>
      <c r="CA48" s="116"/>
      <c r="CB48" s="115"/>
    </row>
    <row r="49" spans="2:80" ht="12.75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2"/>
      <c r="W49" s="110"/>
      <c r="X49" s="191">
        <v>10000</v>
      </c>
      <c r="Y49" s="192">
        <f>X50/Z50</f>
        <v>4.7999999999999996E-3</v>
      </c>
      <c r="Z49" s="193">
        <f>X49*10000*Y49</f>
        <v>479999.99999999994</v>
      </c>
      <c r="AA49" s="194">
        <f t="shared" ref="AA49" si="11">3000000*Y49</f>
        <v>14399.999999999998</v>
      </c>
      <c r="AB49" s="112"/>
      <c r="AC49" s="195">
        <f>X49</f>
        <v>10000</v>
      </c>
      <c r="AD49" s="192">
        <f>AC50/AE50</f>
        <v>1.9E-3</v>
      </c>
      <c r="AE49" s="193">
        <f>AC49*10000*AD49</f>
        <v>190000</v>
      </c>
      <c r="AF49" s="193">
        <f t="shared" ref="AF49" si="12">3000000*AD49</f>
        <v>5700</v>
      </c>
      <c r="AG49" s="112"/>
      <c r="AH49" s="195">
        <f>AC49</f>
        <v>10000</v>
      </c>
      <c r="AI49" s="192">
        <f>AH50/AJ50</f>
        <v>1.1999999999999999E-3</v>
      </c>
      <c r="AJ49" s="193">
        <f>AH49*10000*AI49</f>
        <v>119999.99999999999</v>
      </c>
      <c r="AK49" s="193">
        <f t="shared" ref="AK49" si="13">3000000*AI49</f>
        <v>3599.9999999999995</v>
      </c>
      <c r="AL49" s="112"/>
      <c r="AM49" s="112"/>
      <c r="AN49" s="112"/>
      <c r="AO49" s="113"/>
      <c r="AP49" s="113"/>
      <c r="AQ49" s="113"/>
      <c r="AR49" s="112"/>
      <c r="AS49" s="112"/>
      <c r="AT49" s="112"/>
      <c r="AU49" s="113"/>
      <c r="AV49" s="93"/>
      <c r="AW49" s="93"/>
      <c r="AX49" s="93"/>
      <c r="AY49" s="93"/>
      <c r="AZ49" s="112"/>
      <c r="BA49" s="114"/>
      <c r="BB49" s="113"/>
      <c r="BC49" s="113"/>
      <c r="BD49" s="113"/>
      <c r="BE49" s="112"/>
      <c r="BF49" s="112"/>
      <c r="BG49" s="112"/>
      <c r="BH49" s="115"/>
      <c r="BI49" s="114"/>
      <c r="BJ49" s="93"/>
      <c r="BK49" s="93"/>
      <c r="BL49" s="93"/>
      <c r="BM49" s="93"/>
      <c r="BN49" s="112"/>
      <c r="BO49" s="114"/>
      <c r="BP49" s="113"/>
      <c r="BQ49" s="113"/>
      <c r="BR49" s="113"/>
      <c r="BS49" s="112"/>
      <c r="BT49" s="112"/>
      <c r="BU49" s="112"/>
      <c r="BV49" s="115"/>
      <c r="BW49" s="115"/>
      <c r="BX49" s="93"/>
      <c r="BY49" s="112"/>
      <c r="BZ49" s="115"/>
      <c r="CA49" s="116"/>
      <c r="CB49" s="115"/>
    </row>
    <row r="50" spans="2:80" ht="12.75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2"/>
      <c r="W50" s="110"/>
      <c r="X50" s="196">
        <v>4.8</v>
      </c>
      <c r="Y50" s="197" t="s">
        <v>61</v>
      </c>
      <c r="Z50" s="198">
        <v>1000</v>
      </c>
      <c r="AA50" s="93"/>
      <c r="AB50" s="112"/>
      <c r="AC50" s="196">
        <v>1.9</v>
      </c>
      <c r="AD50" s="197" t="s">
        <v>61</v>
      </c>
      <c r="AE50" s="198">
        <v>1000</v>
      </c>
      <c r="AF50" s="93"/>
      <c r="AH50" s="196">
        <v>1.2</v>
      </c>
      <c r="AI50" s="197" t="s">
        <v>61</v>
      </c>
      <c r="AJ50" s="198">
        <v>1000</v>
      </c>
      <c r="AK50" s="93"/>
      <c r="AL50" s="112"/>
      <c r="AM50" s="112"/>
      <c r="AN50" s="112"/>
      <c r="AO50" s="113"/>
      <c r="AP50" s="113"/>
      <c r="AQ50" s="113"/>
      <c r="AR50" s="112"/>
      <c r="AS50" s="112"/>
      <c r="AT50" s="112"/>
      <c r="AU50" s="113"/>
      <c r="AV50" s="93"/>
      <c r="AW50" s="93"/>
      <c r="AX50" s="93"/>
      <c r="AY50" s="93"/>
      <c r="AZ50" s="112"/>
      <c r="BA50" s="114"/>
      <c r="BB50" s="113"/>
      <c r="BC50" s="113"/>
      <c r="BD50" s="113"/>
      <c r="BE50" s="112"/>
      <c r="BF50" s="112"/>
      <c r="BG50" s="112"/>
      <c r="BH50" s="115"/>
      <c r="BI50" s="114"/>
      <c r="BJ50" s="93"/>
      <c r="BK50" s="93"/>
      <c r="BL50" s="93"/>
      <c r="BM50" s="93"/>
      <c r="BN50" s="112"/>
      <c r="BO50" s="114"/>
      <c r="BP50" s="113"/>
      <c r="BQ50" s="113"/>
      <c r="BR50" s="113"/>
      <c r="BS50" s="112"/>
      <c r="BT50" s="112"/>
      <c r="BU50" s="112"/>
      <c r="BV50" s="115"/>
      <c r="BW50" s="115"/>
      <c r="BX50" s="93"/>
      <c r="BY50" s="112"/>
      <c r="BZ50" s="115"/>
      <c r="CA50" s="116"/>
      <c r="CB50" s="115"/>
    </row>
    <row r="51" spans="2:80" ht="12.75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2"/>
      <c r="W51" s="110"/>
      <c r="X51" s="93" t="s">
        <v>39</v>
      </c>
      <c r="Y51" s="111"/>
      <c r="Z51" s="93"/>
      <c r="AA51" s="93"/>
      <c r="AB51" s="113"/>
      <c r="AC51" s="3" t="s">
        <v>54</v>
      </c>
      <c r="AH51" s="3" t="s">
        <v>55</v>
      </c>
      <c r="AI51" s="111"/>
      <c r="AJ51" s="93"/>
      <c r="AK51" s="93"/>
      <c r="AL51" s="112"/>
      <c r="AM51" s="112"/>
      <c r="AN51" s="112"/>
      <c r="AO51" s="113"/>
      <c r="AP51" s="113"/>
      <c r="AQ51" s="113"/>
      <c r="AR51" s="112"/>
      <c r="AS51" s="112"/>
      <c r="AT51" s="112"/>
      <c r="AU51" s="113"/>
      <c r="AV51" s="93"/>
      <c r="AW51" s="93"/>
      <c r="AX51" s="93"/>
      <c r="AY51" s="93"/>
      <c r="AZ51" s="112"/>
      <c r="BA51" s="114"/>
      <c r="BB51" s="113"/>
      <c r="BC51" s="113"/>
      <c r="BD51" s="113"/>
      <c r="BE51" s="112"/>
      <c r="BF51" s="112"/>
      <c r="BG51" s="112"/>
      <c r="BH51" s="115"/>
      <c r="BI51" s="114"/>
      <c r="BJ51" s="93"/>
      <c r="BK51" s="93"/>
      <c r="BL51" s="93"/>
      <c r="BM51" s="93"/>
      <c r="BN51" s="112"/>
      <c r="BO51" s="114"/>
      <c r="BP51" s="113"/>
      <c r="BQ51" s="113"/>
      <c r="BR51" s="113"/>
      <c r="BS51" s="112"/>
      <c r="BT51" s="112"/>
      <c r="BU51" s="112"/>
      <c r="BV51" s="115"/>
      <c r="BW51" s="115"/>
      <c r="BX51" s="93"/>
      <c r="BY51" s="112"/>
      <c r="BZ51" s="115"/>
      <c r="CA51" s="116"/>
      <c r="CB51" s="115"/>
    </row>
    <row r="52" spans="2:80" ht="12.75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2"/>
      <c r="W52" s="114"/>
      <c r="X52" s="199" t="s">
        <v>27</v>
      </c>
      <c r="Y52" s="200"/>
      <c r="Z52" s="200"/>
      <c r="AA52" s="200"/>
      <c r="AB52" s="201"/>
      <c r="AC52" s="199" t="s">
        <v>27</v>
      </c>
      <c r="AD52" s="200"/>
      <c r="AE52" s="200"/>
      <c r="AF52" s="200"/>
      <c r="AG52" s="201"/>
      <c r="AH52" s="199" t="s">
        <v>27</v>
      </c>
      <c r="AI52" s="200"/>
      <c r="AJ52" s="200"/>
      <c r="AK52" s="200"/>
      <c r="AL52" s="201"/>
      <c r="AM52" s="110"/>
      <c r="AN52" s="110"/>
      <c r="AO52" s="110"/>
      <c r="AP52" s="110"/>
      <c r="AQ52" s="110"/>
      <c r="AR52" s="110"/>
      <c r="AS52" s="110"/>
      <c r="AT52" s="110"/>
      <c r="AU52" s="1"/>
      <c r="AV52" s="110"/>
      <c r="AW52" s="110"/>
      <c r="AX52" s="110"/>
      <c r="AY52" s="110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</row>
    <row r="53" spans="2:80" ht="12.75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2"/>
      <c r="X53" s="202" t="s">
        <v>26</v>
      </c>
      <c r="Y53" s="203" t="s">
        <v>25</v>
      </c>
      <c r="Z53" s="204" t="s">
        <v>2</v>
      </c>
      <c r="AA53" s="205" t="s">
        <v>24</v>
      </c>
      <c r="AB53" s="201"/>
      <c r="AC53" s="202" t="s">
        <v>26</v>
      </c>
      <c r="AD53" s="203" t="s">
        <v>25</v>
      </c>
      <c r="AE53" s="204" t="s">
        <v>2</v>
      </c>
      <c r="AF53" s="205" t="s">
        <v>24</v>
      </c>
      <c r="AG53" s="201"/>
      <c r="AH53" s="202" t="s">
        <v>26</v>
      </c>
      <c r="AI53" s="203" t="s">
        <v>25</v>
      </c>
      <c r="AJ53" s="204" t="s">
        <v>2</v>
      </c>
      <c r="AK53" s="205" t="s">
        <v>24</v>
      </c>
      <c r="AL53" s="201"/>
      <c r="AM53" s="1"/>
      <c r="AN53" s="110"/>
      <c r="AO53" s="110"/>
      <c r="AP53" s="110"/>
      <c r="AQ53" s="110"/>
      <c r="AR53" s="110"/>
      <c r="AS53" s="110"/>
      <c r="AT53" s="110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</row>
    <row r="54" spans="2:80" ht="12.75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X54" s="207"/>
      <c r="Y54" s="208">
        <v>6.0000000000000001E-3</v>
      </c>
      <c r="Z54" s="209">
        <f>X55*10000*Y54</f>
        <v>360000</v>
      </c>
      <c r="AA54" s="210">
        <f t="shared" ref="AA54:AA65" si="14">3000000*Y54</f>
        <v>18000</v>
      </c>
      <c r="AB54" s="211"/>
      <c r="AC54" s="207"/>
      <c r="AD54" s="212">
        <v>2.5000000000000001E-3</v>
      </c>
      <c r="AE54" s="209">
        <f>AC55*10000*AD54</f>
        <v>150000</v>
      </c>
      <c r="AF54" s="210">
        <f t="shared" ref="AF54:AF65" si="15">3000000*AD54</f>
        <v>7500</v>
      </c>
      <c r="AG54" s="211"/>
      <c r="AH54" s="207"/>
      <c r="AI54" s="208">
        <v>2E-3</v>
      </c>
      <c r="AJ54" s="209">
        <f>AH55*10000*AI54</f>
        <v>120000</v>
      </c>
      <c r="AK54" s="210">
        <f t="shared" ref="AK54:AK65" si="16">3000000*AI54</f>
        <v>6000</v>
      </c>
      <c r="AL54" s="211"/>
      <c r="AM54" s="199"/>
    </row>
    <row r="55" spans="2:80" ht="12.75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X55" s="213">
        <v>6000</v>
      </c>
      <c r="Y55" s="208">
        <v>6.4999999999999997E-3</v>
      </c>
      <c r="Z55" s="209">
        <f>X55*10000*Y55</f>
        <v>390000</v>
      </c>
      <c r="AA55" s="210">
        <f t="shared" si="14"/>
        <v>19500</v>
      </c>
      <c r="AB55" s="211"/>
      <c r="AC55" s="213">
        <v>6000</v>
      </c>
      <c r="AD55" s="208"/>
      <c r="AE55" s="209">
        <f>AC55*10000*AD55</f>
        <v>0</v>
      </c>
      <c r="AF55" s="210">
        <f t="shared" si="15"/>
        <v>0</v>
      </c>
      <c r="AG55" s="211"/>
      <c r="AH55" s="213">
        <v>6000</v>
      </c>
      <c r="AI55" s="208">
        <v>1.8E-3</v>
      </c>
      <c r="AJ55" s="209">
        <f>AH55*10000*AI55</f>
        <v>108000</v>
      </c>
      <c r="AK55" s="210">
        <f t="shared" si="16"/>
        <v>5400</v>
      </c>
      <c r="AL55" s="211"/>
      <c r="AM55" s="199"/>
    </row>
    <row r="56" spans="2:80" ht="12.75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X56" s="214"/>
      <c r="Y56" s="208">
        <v>7.0000000000000001E-3</v>
      </c>
      <c r="Z56" s="209">
        <f>X55*10000*Y56</f>
        <v>420000</v>
      </c>
      <c r="AA56" s="210">
        <f t="shared" si="14"/>
        <v>21000</v>
      </c>
      <c r="AB56" s="211"/>
      <c r="AC56" s="214"/>
      <c r="AD56" s="212"/>
      <c r="AE56" s="209">
        <f>AC55*10000*AD56</f>
        <v>0</v>
      </c>
      <c r="AF56" s="210">
        <f t="shared" si="15"/>
        <v>0</v>
      </c>
      <c r="AG56" s="211"/>
      <c r="AH56" s="214"/>
      <c r="AI56" s="212">
        <v>1.6000000000000001E-3</v>
      </c>
      <c r="AJ56" s="209">
        <f>AH55*10000*AI56</f>
        <v>96000</v>
      </c>
      <c r="AK56" s="210">
        <f t="shared" si="16"/>
        <v>4800</v>
      </c>
      <c r="AL56" s="211"/>
    </row>
    <row r="57" spans="2:80" ht="12.75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X57" s="215"/>
      <c r="Y57" s="208">
        <v>7.4999999999999997E-3</v>
      </c>
      <c r="Z57" s="209">
        <f>X55*10000*Y57</f>
        <v>450000</v>
      </c>
      <c r="AA57" s="210">
        <f t="shared" si="14"/>
        <v>22500</v>
      </c>
      <c r="AB57" s="211"/>
      <c r="AC57" s="215"/>
      <c r="AD57" s="208"/>
      <c r="AE57" s="209">
        <f>AC55*10000*AD57</f>
        <v>0</v>
      </c>
      <c r="AF57" s="210">
        <f t="shared" si="15"/>
        <v>0</v>
      </c>
      <c r="AG57" s="211"/>
      <c r="AH57" s="215"/>
      <c r="AI57" s="208">
        <v>1.5E-3</v>
      </c>
      <c r="AJ57" s="209">
        <f>AH55*10000*AI57</f>
        <v>90000</v>
      </c>
      <c r="AK57" s="210">
        <f t="shared" si="16"/>
        <v>4500</v>
      </c>
      <c r="AL57" s="211"/>
      <c r="AM57" s="216"/>
    </row>
    <row r="58" spans="2:80" ht="12.75" customHeigh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X58" s="207"/>
      <c r="Y58" s="208">
        <v>6.0000000000000001E-3</v>
      </c>
      <c r="Z58" s="209">
        <f>X59*10000*Y58</f>
        <v>480000</v>
      </c>
      <c r="AA58" s="210">
        <f t="shared" si="14"/>
        <v>18000</v>
      </c>
      <c r="AB58" s="211"/>
      <c r="AC58" s="207"/>
      <c r="AD58" s="212">
        <v>2.5000000000000001E-3</v>
      </c>
      <c r="AE58" s="209">
        <f>AC59*10000*AD58</f>
        <v>200000</v>
      </c>
      <c r="AF58" s="210">
        <f t="shared" si="15"/>
        <v>7500</v>
      </c>
      <c r="AG58" s="211"/>
      <c r="AH58" s="207"/>
      <c r="AI58" s="208">
        <v>2E-3</v>
      </c>
      <c r="AJ58" s="209">
        <f>AH59*10000*AI58</f>
        <v>160000</v>
      </c>
      <c r="AK58" s="210">
        <f t="shared" si="16"/>
        <v>6000</v>
      </c>
      <c r="AL58" s="211"/>
      <c r="AM58" s="216"/>
    </row>
    <row r="59" spans="2:80" ht="12.75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X59" s="213">
        <v>8000</v>
      </c>
      <c r="Y59" s="208">
        <v>6.4999999999999997E-3</v>
      </c>
      <c r="Z59" s="209">
        <f>X59*10000*Y59</f>
        <v>520000</v>
      </c>
      <c r="AA59" s="210">
        <f t="shared" si="14"/>
        <v>19500</v>
      </c>
      <c r="AB59" s="211"/>
      <c r="AC59" s="213">
        <v>8000</v>
      </c>
      <c r="AD59" s="208"/>
      <c r="AE59" s="209">
        <f>AC59*10000*AD59</f>
        <v>0</v>
      </c>
      <c r="AF59" s="210">
        <f t="shared" si="15"/>
        <v>0</v>
      </c>
      <c r="AG59" s="211"/>
      <c r="AH59" s="213">
        <v>8000</v>
      </c>
      <c r="AI59" s="208">
        <v>1.8E-3</v>
      </c>
      <c r="AJ59" s="209">
        <f>AH59*10000*AI59</f>
        <v>144000</v>
      </c>
      <c r="AK59" s="210">
        <f t="shared" si="16"/>
        <v>5400</v>
      </c>
      <c r="AL59" s="211"/>
      <c r="AM59" s="216"/>
    </row>
    <row r="60" spans="2:80" ht="12.75" customHeigh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X60" s="214"/>
      <c r="Y60" s="208">
        <v>7.0000000000000001E-3</v>
      </c>
      <c r="Z60" s="209">
        <f>X59*10000*Y60</f>
        <v>560000</v>
      </c>
      <c r="AA60" s="210">
        <f t="shared" si="14"/>
        <v>21000</v>
      </c>
      <c r="AB60" s="211"/>
      <c r="AC60" s="214"/>
      <c r="AD60" s="212"/>
      <c r="AE60" s="209">
        <f>AC59*10000*AD60</f>
        <v>0</v>
      </c>
      <c r="AF60" s="210">
        <f t="shared" si="15"/>
        <v>0</v>
      </c>
      <c r="AG60" s="211"/>
      <c r="AH60" s="214"/>
      <c r="AI60" s="212">
        <v>1.6000000000000001E-3</v>
      </c>
      <c r="AJ60" s="209">
        <f>AH59*10000*AI60</f>
        <v>128000</v>
      </c>
      <c r="AK60" s="210">
        <f t="shared" si="16"/>
        <v>4800</v>
      </c>
      <c r="AL60" s="211"/>
    </row>
    <row r="61" spans="2:80" ht="12.75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X61" s="215"/>
      <c r="Y61" s="208">
        <v>7.4999999999999997E-3</v>
      </c>
      <c r="Z61" s="209">
        <f>X59*10000*Y61</f>
        <v>600000</v>
      </c>
      <c r="AA61" s="210">
        <f t="shared" si="14"/>
        <v>22500</v>
      </c>
      <c r="AB61" s="211"/>
      <c r="AC61" s="215"/>
      <c r="AD61" s="208"/>
      <c r="AE61" s="209">
        <f>AC59*10000*AD61</f>
        <v>0</v>
      </c>
      <c r="AF61" s="210">
        <f t="shared" si="15"/>
        <v>0</v>
      </c>
      <c r="AG61" s="211"/>
      <c r="AH61" s="215"/>
      <c r="AI61" s="208">
        <v>1.5E-3</v>
      </c>
      <c r="AJ61" s="209">
        <f>AH59*10000*AI61</f>
        <v>120000</v>
      </c>
      <c r="AK61" s="210">
        <f t="shared" si="16"/>
        <v>4500</v>
      </c>
      <c r="AL61" s="211"/>
      <c r="AM61" s="216"/>
    </row>
    <row r="62" spans="2:80" ht="12.75" customHeight="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X62" s="207"/>
      <c r="Y62" s="208">
        <v>4.7999999999999996E-3</v>
      </c>
      <c r="Z62" s="209">
        <f>X63*10000*Y62</f>
        <v>479999.99999999994</v>
      </c>
      <c r="AA62" s="210">
        <f t="shared" si="14"/>
        <v>14399.999999999998</v>
      </c>
      <c r="AB62" s="211"/>
      <c r="AC62" s="207"/>
      <c r="AD62" s="212">
        <v>1.9E-3</v>
      </c>
      <c r="AE62" s="209">
        <f>AC63*10000*AD62</f>
        <v>190000</v>
      </c>
      <c r="AF62" s="210">
        <f t="shared" si="15"/>
        <v>5700</v>
      </c>
      <c r="AG62" s="211"/>
      <c r="AH62" s="207"/>
      <c r="AI62" s="208">
        <v>1.1999999999999999E-3</v>
      </c>
      <c r="AJ62" s="209">
        <f>AH63*10000*AI62</f>
        <v>119999.99999999999</v>
      </c>
      <c r="AK62" s="210">
        <f t="shared" si="16"/>
        <v>3599.9999999999995</v>
      </c>
      <c r="AL62" s="211"/>
      <c r="AM62" s="216"/>
    </row>
    <row r="63" spans="2:80" ht="12.75" customHeight="1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X63" s="213">
        <v>10000</v>
      </c>
      <c r="Y63" s="208">
        <v>6.4999999999999997E-3</v>
      </c>
      <c r="Z63" s="209">
        <f>X63*10000*Y63</f>
        <v>650000</v>
      </c>
      <c r="AA63" s="210">
        <f t="shared" si="14"/>
        <v>19500</v>
      </c>
      <c r="AB63" s="211"/>
      <c r="AC63" s="213">
        <v>10000</v>
      </c>
      <c r="AD63" s="208"/>
      <c r="AE63" s="209">
        <f>AC63*10000*AD63</f>
        <v>0</v>
      </c>
      <c r="AF63" s="210">
        <f t="shared" si="15"/>
        <v>0</v>
      </c>
      <c r="AG63" s="211"/>
      <c r="AH63" s="213">
        <v>10000</v>
      </c>
      <c r="AI63" s="208">
        <v>1.8E-3</v>
      </c>
      <c r="AJ63" s="209">
        <f>AH63*10000*AI63</f>
        <v>180000</v>
      </c>
      <c r="AK63" s="210">
        <f t="shared" si="16"/>
        <v>5400</v>
      </c>
      <c r="AL63" s="211"/>
      <c r="AM63" s="216"/>
    </row>
    <row r="64" spans="2:80" ht="12.75" customHeight="1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X64" s="214"/>
      <c r="Y64" s="208">
        <v>7.0000000000000001E-3</v>
      </c>
      <c r="Z64" s="209">
        <f>X63*10000*Y64</f>
        <v>700000</v>
      </c>
      <c r="AA64" s="210">
        <f t="shared" si="14"/>
        <v>21000</v>
      </c>
      <c r="AB64" s="211"/>
      <c r="AC64" s="214"/>
      <c r="AD64" s="212"/>
      <c r="AE64" s="209">
        <f>AC63*10000*AD64</f>
        <v>0</v>
      </c>
      <c r="AF64" s="210">
        <f t="shared" si="15"/>
        <v>0</v>
      </c>
      <c r="AG64" s="211"/>
      <c r="AH64" s="214"/>
      <c r="AI64" s="212">
        <v>1.6000000000000001E-3</v>
      </c>
      <c r="AJ64" s="209">
        <f>AH63*10000*AI64</f>
        <v>160000</v>
      </c>
      <c r="AK64" s="210">
        <f t="shared" si="16"/>
        <v>4800</v>
      </c>
      <c r="AL64" s="211"/>
      <c r="AM64" s="217"/>
    </row>
    <row r="65" spans="2:41" ht="12.75" customHeigh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X65" s="218"/>
      <c r="Y65" s="219">
        <v>7.4999999999999997E-3</v>
      </c>
      <c r="Z65" s="220">
        <f>X63*10000*Y65</f>
        <v>750000</v>
      </c>
      <c r="AA65" s="221">
        <f t="shared" si="14"/>
        <v>22500</v>
      </c>
      <c r="AB65" s="211"/>
      <c r="AC65" s="218"/>
      <c r="AD65" s="219"/>
      <c r="AE65" s="220">
        <f>AC63*10000*AD65</f>
        <v>0</v>
      </c>
      <c r="AF65" s="221">
        <f t="shared" si="15"/>
        <v>0</v>
      </c>
      <c r="AG65" s="211"/>
      <c r="AH65" s="218"/>
      <c r="AI65" s="219">
        <v>1.5E-3</v>
      </c>
      <c r="AJ65" s="220">
        <f>AH63*10000*AI65</f>
        <v>150000</v>
      </c>
      <c r="AK65" s="221">
        <f t="shared" si="16"/>
        <v>4500</v>
      </c>
      <c r="AL65" s="211"/>
    </row>
    <row r="66" spans="2:41" ht="12.75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X66" s="199"/>
      <c r="Y66" s="222"/>
      <c r="Z66" s="93"/>
      <c r="AA66" s="93"/>
      <c r="AB66" s="211"/>
      <c r="AC66" s="199"/>
      <c r="AD66" s="222"/>
      <c r="AE66" s="93"/>
      <c r="AF66" s="93"/>
      <c r="AG66" s="211"/>
      <c r="AH66" s="199"/>
      <c r="AI66" s="222"/>
      <c r="AJ66" s="93"/>
      <c r="AK66" s="93"/>
      <c r="AL66" s="211"/>
    </row>
    <row r="67" spans="2:41" ht="12.75" customHeight="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X67" s="199"/>
      <c r="Y67" s="222"/>
      <c r="Z67" s="93"/>
      <c r="AA67" s="93"/>
      <c r="AB67" s="211"/>
      <c r="AC67" s="199"/>
      <c r="AD67" s="222"/>
      <c r="AE67" s="93"/>
      <c r="AF67" s="93"/>
      <c r="AG67" s="211"/>
      <c r="AH67" s="199"/>
      <c r="AI67" s="222"/>
      <c r="AJ67" s="93"/>
      <c r="AK67" s="93"/>
      <c r="AL67" s="211"/>
    </row>
    <row r="68" spans="2:41" ht="12.75" customHeight="1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AB68" s="223"/>
      <c r="AG68" s="223"/>
      <c r="AK68" s="206">
        <v>0</v>
      </c>
      <c r="AL68" s="223" t="s">
        <v>67</v>
      </c>
      <c r="AM68" s="224"/>
    </row>
    <row r="69" spans="2:41" ht="12.75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W69" s="418" t="s">
        <v>0</v>
      </c>
      <c r="X69" s="420" t="s">
        <v>39</v>
      </c>
      <c r="Y69" s="421"/>
      <c r="Z69" s="421"/>
      <c r="AA69" s="422"/>
      <c r="AB69" s="421" t="s">
        <v>62</v>
      </c>
      <c r="AC69" s="421"/>
      <c r="AD69" s="421"/>
      <c r="AE69" s="421"/>
      <c r="AF69" s="420" t="s">
        <v>63</v>
      </c>
      <c r="AG69" s="421"/>
      <c r="AH69" s="421"/>
      <c r="AI69" s="422"/>
      <c r="AK69" s="206">
        <v>1</v>
      </c>
      <c r="AL69" s="223"/>
      <c r="AM69" s="224"/>
    </row>
    <row r="70" spans="2:41" ht="12.75" customHeight="1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W70" s="419"/>
      <c r="X70" s="225" t="s">
        <v>26</v>
      </c>
      <c r="Y70" s="226" t="s">
        <v>25</v>
      </c>
      <c r="Z70" s="226" t="s">
        <v>2</v>
      </c>
      <c r="AA70" s="227" t="s">
        <v>24</v>
      </c>
      <c r="AB70" s="228" t="s">
        <v>26</v>
      </c>
      <c r="AC70" s="226" t="s">
        <v>25</v>
      </c>
      <c r="AD70" s="226" t="s">
        <v>2</v>
      </c>
      <c r="AE70" s="229" t="s">
        <v>24</v>
      </c>
      <c r="AF70" s="225" t="s">
        <v>26</v>
      </c>
      <c r="AG70" s="226" t="s">
        <v>25</v>
      </c>
      <c r="AH70" s="226" t="s">
        <v>2</v>
      </c>
      <c r="AI70" s="227" t="s">
        <v>24</v>
      </c>
      <c r="AK70" s="206">
        <v>2</v>
      </c>
      <c r="AL70" s="223"/>
      <c r="AM70" s="224"/>
    </row>
    <row r="71" spans="2:41" ht="12.75" customHeigh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W71" s="230" t="str">
        <f>W7</f>
        <v>現行</v>
      </c>
      <c r="X71" s="231">
        <f t="shared" ref="X71:X74" si="17">IFERROR((Z7/Y7)/10000,"0")</f>
        <v>6000</v>
      </c>
      <c r="Y71" s="232">
        <f>Y7</f>
        <v>6.4999999999999997E-3</v>
      </c>
      <c r="Z71" s="233">
        <f>Z7</f>
        <v>390000</v>
      </c>
      <c r="AA71" s="234">
        <f>AA7</f>
        <v>19500</v>
      </c>
      <c r="AB71" s="231" t="str">
        <f>IFERROR((AE7/AD7)/10000,"0")</f>
        <v>0</v>
      </c>
      <c r="AC71" s="232">
        <f>AD7</f>
        <v>0</v>
      </c>
      <c r="AD71" s="233">
        <f>AE7</f>
        <v>0</v>
      </c>
      <c r="AE71" s="235">
        <f>AF7</f>
        <v>0</v>
      </c>
      <c r="AF71" s="231" t="str">
        <f>IFERROR((AJ7/AI7)/10000,"0")</f>
        <v>0</v>
      </c>
      <c r="AG71" s="236">
        <f>AI7</f>
        <v>0</v>
      </c>
      <c r="AH71" s="237">
        <f t="shared" ref="AH71:AI75" si="18">AJ7</f>
        <v>0</v>
      </c>
      <c r="AI71" s="238">
        <f t="shared" si="18"/>
        <v>0</v>
      </c>
      <c r="AK71" s="206">
        <v>3</v>
      </c>
      <c r="AL71" s="223"/>
      <c r="AM71" s="224"/>
    </row>
    <row r="72" spans="2:41" ht="12.75" customHeight="1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W72" s="239" t="str">
        <f t="shared" ref="W72:W75" si="19">W8</f>
        <v>試算案①</v>
      </c>
      <c r="X72" s="240">
        <f t="shared" si="17"/>
        <v>10000.000000000002</v>
      </c>
      <c r="Y72" s="241">
        <f t="shared" ref="Y72:AA75" si="20">Y8</f>
        <v>4.7999999999999996E-3</v>
      </c>
      <c r="Z72" s="242">
        <f t="shared" si="20"/>
        <v>480000</v>
      </c>
      <c r="AA72" s="243">
        <f t="shared" si="20"/>
        <v>14400</v>
      </c>
      <c r="AB72" s="240">
        <f t="shared" ref="AB72:AB75" si="21">IFERROR((AE8/AD8)/10000,"0")</f>
        <v>10000</v>
      </c>
      <c r="AC72" s="241">
        <f t="shared" ref="AC72:AE75" si="22">AD8</f>
        <v>1.9E-3</v>
      </c>
      <c r="AD72" s="242">
        <f t="shared" si="22"/>
        <v>190000</v>
      </c>
      <c r="AE72" s="244">
        <f t="shared" si="22"/>
        <v>5700</v>
      </c>
      <c r="AF72" s="240">
        <f t="shared" ref="AF72:AF75" si="23">IFERROR((AJ8/AI8)/10000,"0")</f>
        <v>10000.000000000002</v>
      </c>
      <c r="AG72" s="245">
        <f t="shared" ref="AG72:AG75" si="24">AI8</f>
        <v>1.1999999999999999E-3</v>
      </c>
      <c r="AH72" s="246">
        <f t="shared" si="18"/>
        <v>120000</v>
      </c>
      <c r="AI72" s="247">
        <f t="shared" si="18"/>
        <v>3600</v>
      </c>
      <c r="AK72" s="206">
        <v>4</v>
      </c>
      <c r="AL72" s="223"/>
      <c r="AM72" s="224"/>
    </row>
    <row r="73" spans="2:41" ht="12.75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W73" s="239" t="str">
        <f t="shared" si="19"/>
        <v>当初案②</v>
      </c>
      <c r="X73" s="240">
        <f t="shared" si="17"/>
        <v>10000</v>
      </c>
      <c r="Y73" s="241">
        <f t="shared" si="20"/>
        <v>5.4000000000000003E-3</v>
      </c>
      <c r="Z73" s="242">
        <f t="shared" si="20"/>
        <v>540000</v>
      </c>
      <c r="AA73" s="243">
        <f t="shared" si="20"/>
        <v>16200</v>
      </c>
      <c r="AB73" s="240">
        <f t="shared" si="21"/>
        <v>10000</v>
      </c>
      <c r="AC73" s="241">
        <f t="shared" si="22"/>
        <v>2.5000000000000001E-3</v>
      </c>
      <c r="AD73" s="242">
        <f t="shared" si="22"/>
        <v>250000</v>
      </c>
      <c r="AE73" s="244">
        <f t="shared" si="22"/>
        <v>7500</v>
      </c>
      <c r="AF73" s="240">
        <f t="shared" si="23"/>
        <v>10000</v>
      </c>
      <c r="AG73" s="245">
        <f t="shared" si="24"/>
        <v>1.6000000000000001E-3</v>
      </c>
      <c r="AH73" s="246">
        <f t="shared" si="18"/>
        <v>160000</v>
      </c>
      <c r="AI73" s="247">
        <f t="shared" si="18"/>
        <v>4800</v>
      </c>
      <c r="AK73" s="206">
        <v>5</v>
      </c>
      <c r="AL73" s="223"/>
      <c r="AM73" s="224"/>
    </row>
    <row r="74" spans="2:41" ht="12.75" customHeight="1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W74" s="239" t="str">
        <f t="shared" si="19"/>
        <v>案③</v>
      </c>
      <c r="X74" s="240" t="str">
        <f t="shared" si="17"/>
        <v>0</v>
      </c>
      <c r="Y74" s="241">
        <f t="shared" si="20"/>
        <v>0</v>
      </c>
      <c r="Z74" s="242">
        <f t="shared" si="20"/>
        <v>0</v>
      </c>
      <c r="AA74" s="243">
        <f t="shared" si="20"/>
        <v>0</v>
      </c>
      <c r="AB74" s="240" t="str">
        <f t="shared" si="21"/>
        <v>0</v>
      </c>
      <c r="AC74" s="241">
        <f t="shared" si="22"/>
        <v>0</v>
      </c>
      <c r="AD74" s="242">
        <f t="shared" si="22"/>
        <v>0</v>
      </c>
      <c r="AE74" s="244">
        <f t="shared" si="22"/>
        <v>0</v>
      </c>
      <c r="AF74" s="240" t="str">
        <f t="shared" si="23"/>
        <v>0</v>
      </c>
      <c r="AG74" s="245">
        <f t="shared" si="24"/>
        <v>0</v>
      </c>
      <c r="AH74" s="246">
        <f t="shared" si="18"/>
        <v>0</v>
      </c>
      <c r="AI74" s="247">
        <f t="shared" si="18"/>
        <v>0</v>
      </c>
      <c r="AK74" s="206">
        <v>6</v>
      </c>
      <c r="AL74" s="223"/>
      <c r="AM74" s="224"/>
    </row>
    <row r="75" spans="2:41" ht="12.75" customHeight="1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W75" s="239" t="str">
        <f t="shared" si="19"/>
        <v>案④</v>
      </c>
      <c r="X75" s="240" t="str">
        <f>IFERROR((Z11/Y11)/10000,"0")</f>
        <v>0</v>
      </c>
      <c r="Y75" s="241">
        <f t="shared" si="20"/>
        <v>0</v>
      </c>
      <c r="Z75" s="242">
        <f t="shared" si="20"/>
        <v>0</v>
      </c>
      <c r="AA75" s="243">
        <f t="shared" si="20"/>
        <v>0</v>
      </c>
      <c r="AB75" s="240" t="str">
        <f t="shared" si="21"/>
        <v>0</v>
      </c>
      <c r="AC75" s="241">
        <f t="shared" si="22"/>
        <v>0</v>
      </c>
      <c r="AD75" s="242">
        <f t="shared" si="22"/>
        <v>0</v>
      </c>
      <c r="AE75" s="244">
        <f t="shared" si="22"/>
        <v>0</v>
      </c>
      <c r="AF75" s="240" t="str">
        <f t="shared" si="23"/>
        <v>0</v>
      </c>
      <c r="AG75" s="245">
        <f t="shared" si="24"/>
        <v>0</v>
      </c>
      <c r="AH75" s="246">
        <f t="shared" si="18"/>
        <v>0</v>
      </c>
      <c r="AI75" s="247">
        <f t="shared" si="18"/>
        <v>0</v>
      </c>
      <c r="AK75" s="206">
        <v>7</v>
      </c>
      <c r="AL75" s="223"/>
      <c r="AM75" s="224"/>
    </row>
    <row r="76" spans="2:41" ht="12.75" customHeight="1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AB76" s="223"/>
      <c r="AG76" s="223"/>
      <c r="AL76" s="223"/>
      <c r="AM76" s="224"/>
    </row>
    <row r="77" spans="2:41" ht="12.75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W77" s="418" t="s">
        <v>38</v>
      </c>
      <c r="X77" s="420" t="s">
        <v>39</v>
      </c>
      <c r="Y77" s="421"/>
      <c r="Z77" s="421"/>
      <c r="AA77" s="421"/>
      <c r="AB77" s="421"/>
      <c r="AC77" s="422"/>
      <c r="AD77" s="420" t="s">
        <v>64</v>
      </c>
      <c r="AE77" s="421"/>
      <c r="AF77" s="421"/>
      <c r="AG77" s="421"/>
      <c r="AH77" s="421"/>
      <c r="AI77" s="422"/>
      <c r="AJ77" s="420" t="s">
        <v>65</v>
      </c>
      <c r="AK77" s="421"/>
      <c r="AL77" s="421"/>
      <c r="AM77" s="421"/>
      <c r="AN77" s="421"/>
      <c r="AO77" s="422"/>
    </row>
    <row r="78" spans="2:41" ht="12.75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W78" s="419"/>
      <c r="X78" s="248" t="s">
        <v>14</v>
      </c>
      <c r="Y78" s="249" t="s">
        <v>34</v>
      </c>
      <c r="Z78" s="249" t="s">
        <v>36</v>
      </c>
      <c r="AA78" s="249" t="s">
        <v>33</v>
      </c>
      <c r="AB78" s="249" t="s">
        <v>35</v>
      </c>
      <c r="AC78" s="250" t="s">
        <v>37</v>
      </c>
      <c r="AD78" s="248" t="s">
        <v>14</v>
      </c>
      <c r="AE78" s="249" t="s">
        <v>34</v>
      </c>
      <c r="AF78" s="249" t="s">
        <v>36</v>
      </c>
      <c r="AG78" s="249" t="s">
        <v>33</v>
      </c>
      <c r="AH78" s="249" t="s">
        <v>35</v>
      </c>
      <c r="AI78" s="250" t="s">
        <v>37</v>
      </c>
      <c r="AJ78" s="248" t="s">
        <v>14</v>
      </c>
      <c r="AK78" s="249" t="s">
        <v>34</v>
      </c>
      <c r="AL78" s="249" t="s">
        <v>36</v>
      </c>
      <c r="AM78" s="249" t="s">
        <v>33</v>
      </c>
      <c r="AN78" s="249" t="s">
        <v>35</v>
      </c>
      <c r="AO78" s="250" t="s">
        <v>37</v>
      </c>
    </row>
    <row r="79" spans="2:41" ht="12.75" customHeight="1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W79" s="251" t="str">
        <f>W7</f>
        <v>現行</v>
      </c>
      <c r="X79" s="252">
        <f>X7</f>
        <v>8600</v>
      </c>
      <c r="Y79" s="233">
        <f>X29</f>
        <v>16500</v>
      </c>
      <c r="Z79" s="233">
        <f>X40</f>
        <v>9000</v>
      </c>
      <c r="AA79" s="233">
        <f>AC18</f>
        <v>6600</v>
      </c>
      <c r="AB79" s="233">
        <f>AB29</f>
        <v>6000</v>
      </c>
      <c r="AC79" s="234">
        <f>AB40</f>
        <v>6000</v>
      </c>
      <c r="AD79" s="252">
        <f>AC7</f>
        <v>4300</v>
      </c>
      <c r="AE79" s="233">
        <f>Y29</f>
        <v>4300</v>
      </c>
      <c r="AF79" s="233">
        <f>Y40</f>
        <v>4300</v>
      </c>
      <c r="AG79" s="233">
        <f>AD18</f>
        <v>4300</v>
      </c>
      <c r="AH79" s="233">
        <f>AC29</f>
        <v>4300</v>
      </c>
      <c r="AI79" s="234">
        <f>AC40</f>
        <v>4300</v>
      </c>
      <c r="AJ79" s="252">
        <f>AH7</f>
        <v>4700</v>
      </c>
      <c r="AK79" s="233">
        <f>Z29</f>
        <v>4700</v>
      </c>
      <c r="AL79" s="233">
        <f>Z40</f>
        <v>4700</v>
      </c>
      <c r="AM79" s="233">
        <f>AE18</f>
        <v>4700</v>
      </c>
      <c r="AN79" s="233">
        <f>AD29</f>
        <v>4700</v>
      </c>
      <c r="AO79" s="234">
        <f>AD40</f>
        <v>4700</v>
      </c>
    </row>
    <row r="80" spans="2:41" ht="12.75" customHeight="1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W80" s="253" t="str">
        <f t="shared" ref="W80:X83" si="25">W8</f>
        <v>試算案①</v>
      </c>
      <c r="X80" s="254">
        <f t="shared" si="25"/>
        <v>11000</v>
      </c>
      <c r="Y80" s="242">
        <f>X30</f>
        <v>16400</v>
      </c>
      <c r="Z80" s="242">
        <f>X41</f>
        <v>11000</v>
      </c>
      <c r="AA80" s="242">
        <f>AC19</f>
        <v>7700</v>
      </c>
      <c r="AB80" s="242">
        <f>AB30</f>
        <v>7700</v>
      </c>
      <c r="AC80" s="243">
        <f t="shared" ref="AC80:AC83" si="26">AB41</f>
        <v>7700</v>
      </c>
      <c r="AD80" s="254">
        <f t="shared" ref="AD80:AD83" si="27">AC8</f>
        <v>4300</v>
      </c>
      <c r="AE80" s="242">
        <f>Y30</f>
        <v>6400</v>
      </c>
      <c r="AF80" s="242">
        <f>Y41</f>
        <v>4300</v>
      </c>
      <c r="AG80" s="242">
        <f>AD19</f>
        <v>3000</v>
      </c>
      <c r="AH80" s="242">
        <f>AC30</f>
        <v>3000</v>
      </c>
      <c r="AI80" s="243">
        <f t="shared" ref="AI80:AI83" si="28">AC41</f>
        <v>3000</v>
      </c>
      <c r="AJ80" s="254">
        <f t="shared" ref="AJ80:AJ83" si="29">AH8</f>
        <v>4200</v>
      </c>
      <c r="AK80" s="242">
        <f>Z30</f>
        <v>6300</v>
      </c>
      <c r="AL80" s="242">
        <f>Z41</f>
        <v>4200</v>
      </c>
      <c r="AM80" s="242">
        <f>AE19</f>
        <v>2900</v>
      </c>
      <c r="AN80" s="242">
        <f>AD30</f>
        <v>2900</v>
      </c>
      <c r="AO80" s="243">
        <f t="shared" ref="AO80:AO83" si="30">AD41</f>
        <v>2900</v>
      </c>
    </row>
    <row r="81" spans="2:41" ht="12.75" customHeight="1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W81" s="253" t="str">
        <f t="shared" si="25"/>
        <v>当初案②</v>
      </c>
      <c r="X81" s="254">
        <f t="shared" si="25"/>
        <v>11500</v>
      </c>
      <c r="Y81" s="242">
        <f>X31</f>
        <v>17200</v>
      </c>
      <c r="Z81" s="242">
        <f>X42</f>
        <v>11500</v>
      </c>
      <c r="AA81" s="242">
        <f>AC20</f>
        <v>8000</v>
      </c>
      <c r="AB81" s="242">
        <f>AB31</f>
        <v>8000</v>
      </c>
      <c r="AC81" s="243">
        <f t="shared" si="26"/>
        <v>8000</v>
      </c>
      <c r="AD81" s="254">
        <f t="shared" si="27"/>
        <v>4400</v>
      </c>
      <c r="AE81" s="242">
        <f>Y31</f>
        <v>6600</v>
      </c>
      <c r="AF81" s="242">
        <f>Y42</f>
        <v>4400</v>
      </c>
      <c r="AG81" s="242">
        <f>AD20</f>
        <v>3100</v>
      </c>
      <c r="AH81" s="242">
        <f>AC31</f>
        <v>3100</v>
      </c>
      <c r="AI81" s="243">
        <f t="shared" si="28"/>
        <v>3100</v>
      </c>
      <c r="AJ81" s="254">
        <f t="shared" si="29"/>
        <v>4500</v>
      </c>
      <c r="AK81" s="242">
        <f>Z31</f>
        <v>6700</v>
      </c>
      <c r="AL81" s="242">
        <f>Z42</f>
        <v>4500</v>
      </c>
      <c r="AM81" s="242">
        <f>AE20</f>
        <v>3100</v>
      </c>
      <c r="AN81" s="242">
        <f>AD31</f>
        <v>3100</v>
      </c>
      <c r="AO81" s="243">
        <f t="shared" si="30"/>
        <v>3100</v>
      </c>
    </row>
    <row r="82" spans="2:41" ht="12.75" customHeight="1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W82" s="253" t="str">
        <f t="shared" si="25"/>
        <v>案③</v>
      </c>
      <c r="X82" s="254">
        <f t="shared" si="25"/>
        <v>0</v>
      </c>
      <c r="Y82" s="242">
        <f>X32</f>
        <v>0</v>
      </c>
      <c r="Z82" s="242">
        <f>X43</f>
        <v>0</v>
      </c>
      <c r="AA82" s="242">
        <f>AC21</f>
        <v>0</v>
      </c>
      <c r="AB82" s="242">
        <f>AB32</f>
        <v>0</v>
      </c>
      <c r="AC82" s="243">
        <f t="shared" si="26"/>
        <v>0</v>
      </c>
      <c r="AD82" s="254">
        <f t="shared" si="27"/>
        <v>0</v>
      </c>
      <c r="AE82" s="242">
        <f>Y32</f>
        <v>0</v>
      </c>
      <c r="AF82" s="242">
        <f>Y43</f>
        <v>0</v>
      </c>
      <c r="AG82" s="242">
        <f>AD21</f>
        <v>0</v>
      </c>
      <c r="AH82" s="242">
        <f>AC32</f>
        <v>0</v>
      </c>
      <c r="AI82" s="243">
        <f t="shared" si="28"/>
        <v>0</v>
      </c>
      <c r="AJ82" s="254">
        <f t="shared" si="29"/>
        <v>0</v>
      </c>
      <c r="AK82" s="242">
        <f>Z32</f>
        <v>0</v>
      </c>
      <c r="AL82" s="242">
        <f>Z43</f>
        <v>0</v>
      </c>
      <c r="AM82" s="242">
        <f>AE21</f>
        <v>0</v>
      </c>
      <c r="AN82" s="242">
        <f>AD32</f>
        <v>0</v>
      </c>
      <c r="AO82" s="243">
        <f t="shared" si="30"/>
        <v>0</v>
      </c>
    </row>
    <row r="83" spans="2:41" ht="12.75" customHeight="1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W83" s="253" t="str">
        <f t="shared" si="25"/>
        <v>案④</v>
      </c>
      <c r="X83" s="254">
        <f t="shared" si="25"/>
        <v>0</v>
      </c>
      <c r="Y83" s="242">
        <f>X33</f>
        <v>0</v>
      </c>
      <c r="Z83" s="242">
        <f>X44</f>
        <v>0</v>
      </c>
      <c r="AA83" s="242">
        <f>AC22</f>
        <v>0</v>
      </c>
      <c r="AB83" s="242">
        <f>AB33</f>
        <v>0</v>
      </c>
      <c r="AC83" s="243">
        <f t="shared" si="26"/>
        <v>0</v>
      </c>
      <c r="AD83" s="254">
        <f t="shared" si="27"/>
        <v>0</v>
      </c>
      <c r="AE83" s="242">
        <f>Y33</f>
        <v>0</v>
      </c>
      <c r="AF83" s="242">
        <f>Y44</f>
        <v>0</v>
      </c>
      <c r="AG83" s="242">
        <f>AD22</f>
        <v>0</v>
      </c>
      <c r="AH83" s="242">
        <f>AC33</f>
        <v>0</v>
      </c>
      <c r="AI83" s="243">
        <f t="shared" si="28"/>
        <v>0</v>
      </c>
      <c r="AJ83" s="254">
        <f t="shared" si="29"/>
        <v>0</v>
      </c>
      <c r="AK83" s="242">
        <f>Z33</f>
        <v>0</v>
      </c>
      <c r="AL83" s="242">
        <f>Z44</f>
        <v>0</v>
      </c>
      <c r="AM83" s="242">
        <f>AE22</f>
        <v>0</v>
      </c>
      <c r="AN83" s="242">
        <f>AD33</f>
        <v>0</v>
      </c>
      <c r="AO83" s="243">
        <f t="shared" si="30"/>
        <v>0</v>
      </c>
    </row>
    <row r="84" spans="2:41" ht="12.75" customHeight="1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AG84" s="223"/>
      <c r="AL84" s="223"/>
      <c r="AM84" s="224"/>
    </row>
    <row r="85" spans="2:41" ht="12.75" customHeight="1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W85" s="3" t="s">
        <v>66</v>
      </c>
      <c r="AG85" s="223"/>
      <c r="AL85" s="223"/>
      <c r="AM85" s="224"/>
    </row>
    <row r="86" spans="2:41" ht="12.75" customHeight="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W86" s="255" t="s">
        <v>38</v>
      </c>
      <c r="X86" s="249" t="s">
        <v>14</v>
      </c>
      <c r="Y86" s="249" t="s">
        <v>34</v>
      </c>
      <c r="Z86" s="249" t="s">
        <v>36</v>
      </c>
      <c r="AA86" s="249" t="s">
        <v>33</v>
      </c>
      <c r="AB86" s="249" t="s">
        <v>35</v>
      </c>
      <c r="AC86" s="249" t="s">
        <v>37</v>
      </c>
      <c r="AG86" s="223"/>
      <c r="AL86" s="223"/>
      <c r="AM86" s="224"/>
    </row>
    <row r="87" spans="2:41" ht="12.75" customHeight="1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W87" s="230" t="str">
        <f>W7</f>
        <v>現行</v>
      </c>
      <c r="X87" s="256">
        <f>IFERROR(ROUND(X79/X79,3),"－")</f>
        <v>1</v>
      </c>
      <c r="Y87" s="256">
        <f>IFERROR(ROUND(Y79/X79,3),"－")</f>
        <v>1.919</v>
      </c>
      <c r="Z87" s="256">
        <f>IFERROR(ROUND(Z79/X79,3),"－")</f>
        <v>1.0469999999999999</v>
      </c>
      <c r="AA87" s="256">
        <f>IFERROR(ROUND(AA79/X79,3),"－")</f>
        <v>0.76700000000000002</v>
      </c>
      <c r="AB87" s="256">
        <f>IFERROR(ROUND(AB79/X79,3),"－")</f>
        <v>0.69799999999999995</v>
      </c>
      <c r="AC87" s="256">
        <f>IFERROR(ROUND(AC79/X79,3),"－")</f>
        <v>0.69799999999999995</v>
      </c>
      <c r="AG87" s="223"/>
      <c r="AL87" s="223"/>
      <c r="AM87" s="224"/>
    </row>
    <row r="88" spans="2:41" ht="12.75" customHeight="1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W88" s="239" t="str">
        <f>W8</f>
        <v>試算案①</v>
      </c>
      <c r="X88" s="257">
        <f>IFERROR(ROUND(X80/X80,3),"－")</f>
        <v>1</v>
      </c>
      <c r="Y88" s="257">
        <f>IFERROR(ROUND(Y80/X80,3),"－")</f>
        <v>1.4910000000000001</v>
      </c>
      <c r="Z88" s="257">
        <f>IFERROR(ROUND(Z80/X80,3),"－")</f>
        <v>1</v>
      </c>
      <c r="AA88" s="257">
        <f>IFERROR(ROUND(AA80/X80,3),"－")</f>
        <v>0.7</v>
      </c>
      <c r="AB88" s="257">
        <f>IFERROR(ROUND(AB80/X80,3),"－")</f>
        <v>0.7</v>
      </c>
      <c r="AC88" s="257">
        <f>IFERROR(ROUND(AC80/X80,3),"－")</f>
        <v>0.7</v>
      </c>
      <c r="AG88" s="223"/>
      <c r="AL88" s="223"/>
      <c r="AM88" s="224"/>
    </row>
    <row r="89" spans="2:41" ht="12.75" customHeight="1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W89" s="239" t="str">
        <f>W9</f>
        <v>当初案②</v>
      </c>
      <c r="X89" s="257">
        <f>IFERROR(ROUND(X81/X81,3),"－")</f>
        <v>1</v>
      </c>
      <c r="Y89" s="257">
        <f>IFERROR(ROUND(Y81/X81,3),"－")</f>
        <v>1.496</v>
      </c>
      <c r="Z89" s="257">
        <f>IFERROR(ROUND(Z81/X81,3),"－")</f>
        <v>1</v>
      </c>
      <c r="AA89" s="257">
        <f>IFERROR(ROUND(AA81/X81,3),"－")</f>
        <v>0.69599999999999995</v>
      </c>
      <c r="AB89" s="257">
        <f>IFERROR(ROUND(AB81/X81,3),"－")</f>
        <v>0.69599999999999995</v>
      </c>
      <c r="AC89" s="257">
        <f>IFERROR(ROUND(AC81/X81,3),"－")</f>
        <v>0.69599999999999995</v>
      </c>
      <c r="AG89" s="223"/>
      <c r="AL89" s="223"/>
      <c r="AM89" s="224"/>
    </row>
    <row r="90" spans="2:41" ht="12.75" customHeight="1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W90" s="239" t="str">
        <f>W10</f>
        <v>案③</v>
      </c>
      <c r="X90" s="257" t="str">
        <f>IFERROR(ROUND(X82/X82,3),"－")</f>
        <v>－</v>
      </c>
      <c r="Y90" s="257" t="str">
        <f>IFERROR(ROUND(Y82/X82,3),"－")</f>
        <v>－</v>
      </c>
      <c r="Z90" s="257" t="str">
        <f>IFERROR(ROUND(Z82/X82,3),"－")</f>
        <v>－</v>
      </c>
      <c r="AA90" s="257" t="str">
        <f>IFERROR(ROUND(AA82/X82,3),"－")</f>
        <v>－</v>
      </c>
      <c r="AB90" s="257" t="str">
        <f>IFERROR(ROUND(AB82/X82,3),"－")</f>
        <v>－</v>
      </c>
      <c r="AC90" s="257" t="str">
        <f>IFERROR(ROUND(AC82/X82,3),"－")</f>
        <v>－</v>
      </c>
      <c r="AG90" s="223"/>
      <c r="AL90" s="223"/>
      <c r="AM90" s="224"/>
    </row>
    <row r="91" spans="2:41" ht="12.75" customHeight="1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W91" s="239" t="str">
        <f>W11</f>
        <v>案④</v>
      </c>
      <c r="X91" s="257" t="str">
        <f>IFERROR(ROUND(X83/X83,3),"－")</f>
        <v>－</v>
      </c>
      <c r="Y91" s="257" t="str">
        <f>IFERROR(ROUND(Y83/X83,3),"－")</f>
        <v>－</v>
      </c>
      <c r="Z91" s="257" t="str">
        <f>IFERROR(ROUND(Z83/X83,3),"－")</f>
        <v>－</v>
      </c>
      <c r="AA91" s="257" t="str">
        <f>IFERROR(ROUND(AA83/X83,3),"－")</f>
        <v>－</v>
      </c>
      <c r="AB91" s="257" t="str">
        <f>IFERROR(ROUND(AB83/X83,3),"－")</f>
        <v>－</v>
      </c>
      <c r="AC91" s="257" t="str">
        <f>IFERROR(ROUND(AC83/X83,3),"－")</f>
        <v>－</v>
      </c>
      <c r="AG91" s="223"/>
      <c r="AL91" s="223"/>
      <c r="AM91" s="224"/>
    </row>
    <row r="92" spans="2:41" ht="12.75" customHeight="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AB92" s="223"/>
      <c r="AG92" s="223"/>
      <c r="AL92" s="223"/>
      <c r="AM92" s="224"/>
    </row>
    <row r="93" spans="2:41" ht="12.75" customHeight="1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AB93" s="223"/>
      <c r="AG93" s="223"/>
      <c r="AL93" s="223"/>
      <c r="AM93" s="224"/>
    </row>
    <row r="94" spans="2:41" ht="12.75" customHeight="1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AB94" s="223"/>
      <c r="AG94" s="223"/>
      <c r="AL94" s="223"/>
      <c r="AM94" s="224"/>
    </row>
    <row r="95" spans="2:41" ht="12.75" customHeight="1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AB95" s="223"/>
      <c r="AG95" s="223"/>
      <c r="AL95" s="223"/>
    </row>
    <row r="96" spans="2:41" ht="12.75" customHeight="1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2:35" ht="12.75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2:35" ht="12.75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X98" s="255" t="s">
        <v>32</v>
      </c>
      <c r="Y98" s="423" t="s">
        <v>39</v>
      </c>
      <c r="Z98" s="424"/>
      <c r="AA98" s="425" t="s">
        <v>40</v>
      </c>
      <c r="AB98" s="426"/>
      <c r="AC98" s="427" t="s">
        <v>41</v>
      </c>
      <c r="AD98" s="428"/>
      <c r="AE98" s="199"/>
      <c r="AF98" s="199"/>
      <c r="AG98" s="199"/>
      <c r="AH98" s="199"/>
      <c r="AI98" s="199"/>
    </row>
    <row r="99" spans="2:35" ht="12.75" customHeight="1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X99" s="258"/>
      <c r="Y99" s="259" t="s">
        <v>0</v>
      </c>
      <c r="Z99" s="260" t="s">
        <v>38</v>
      </c>
      <c r="AA99" s="248" t="s">
        <v>0</v>
      </c>
      <c r="AB99" s="261" t="s">
        <v>38</v>
      </c>
      <c r="AC99" s="259" t="s">
        <v>0</v>
      </c>
      <c r="AD99" s="260" t="s">
        <v>38</v>
      </c>
    </row>
    <row r="100" spans="2:35" ht="12.75" customHeight="1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X100" s="261" t="s">
        <v>14</v>
      </c>
      <c r="Y100" s="259" t="s">
        <v>50</v>
      </c>
      <c r="Z100" s="262">
        <v>11800</v>
      </c>
      <c r="AA100" s="248" t="s">
        <v>51</v>
      </c>
      <c r="AB100" s="263">
        <v>4400</v>
      </c>
      <c r="AC100" s="259" t="s">
        <v>52</v>
      </c>
      <c r="AD100" s="262">
        <v>4500</v>
      </c>
      <c r="AE100" s="264">
        <v>1</v>
      </c>
    </row>
    <row r="101" spans="2:35" ht="12.75" customHeight="1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X101" s="261" t="s">
        <v>34</v>
      </c>
      <c r="Y101" s="265"/>
      <c r="Z101" s="262">
        <v>17700</v>
      </c>
      <c r="AA101" s="266"/>
      <c r="AB101" s="263">
        <v>6600</v>
      </c>
      <c r="AC101" s="267"/>
      <c r="AD101" s="262">
        <v>6700</v>
      </c>
      <c r="AE101" s="264">
        <v>1.5</v>
      </c>
    </row>
    <row r="102" spans="2:35" ht="12.75" customHeight="1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X102" s="261" t="s">
        <v>36</v>
      </c>
      <c r="Y102" s="267"/>
      <c r="Z102" s="262">
        <v>11800</v>
      </c>
      <c r="AA102" s="266"/>
      <c r="AB102" s="263">
        <v>4400</v>
      </c>
      <c r="AC102" s="267"/>
      <c r="AD102" s="262">
        <v>4500</v>
      </c>
      <c r="AE102" s="264">
        <v>1</v>
      </c>
    </row>
    <row r="103" spans="2:35" ht="12.75" customHeight="1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X103" s="261" t="s">
        <v>33</v>
      </c>
      <c r="Y103" s="267"/>
      <c r="Z103" s="262">
        <v>8200</v>
      </c>
      <c r="AA103" s="266"/>
      <c r="AB103" s="263">
        <v>3100</v>
      </c>
      <c r="AC103" s="267"/>
      <c r="AD103" s="262">
        <v>3100</v>
      </c>
      <c r="AE103" s="264">
        <v>0.7</v>
      </c>
    </row>
    <row r="104" spans="2:35" ht="12.75" customHeight="1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X104" s="261" t="s">
        <v>35</v>
      </c>
      <c r="Y104" s="267"/>
      <c r="Z104" s="262">
        <v>8200</v>
      </c>
      <c r="AA104" s="266"/>
      <c r="AB104" s="263">
        <v>3100</v>
      </c>
      <c r="AC104" s="267"/>
      <c r="AD104" s="262">
        <v>3100</v>
      </c>
      <c r="AE104" s="264">
        <v>0.7</v>
      </c>
    </row>
    <row r="105" spans="2:35" ht="12.75" customHeight="1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X105" s="261" t="s">
        <v>37</v>
      </c>
      <c r="Y105" s="267"/>
      <c r="Z105" s="262">
        <v>8200</v>
      </c>
      <c r="AA105" s="266"/>
      <c r="AB105" s="263">
        <v>3100</v>
      </c>
      <c r="AC105" s="267"/>
      <c r="AD105" s="262">
        <v>3100</v>
      </c>
      <c r="AE105" s="264">
        <v>0.7</v>
      </c>
    </row>
    <row r="106" spans="2:35" ht="12.75" customHeight="1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Y106" s="268">
        <v>0.25</v>
      </c>
      <c r="Z106" s="268">
        <v>0.75</v>
      </c>
      <c r="AA106" s="268">
        <v>0.25</v>
      </c>
      <c r="AB106" s="268">
        <v>0.75</v>
      </c>
      <c r="AC106" s="268">
        <v>0.25</v>
      </c>
      <c r="AD106" s="268">
        <v>0.75</v>
      </c>
    </row>
    <row r="107" spans="2:35" ht="12.75" customHeight="1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2:35" ht="12.75" customHeight="1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2:35" ht="12.75" customHeight="1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2:3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2:3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2:3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2:27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2:27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2:27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2:27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X116" s="1">
        <v>60000000</v>
      </c>
      <c r="Y116" s="269">
        <v>6.5</v>
      </c>
      <c r="Z116" s="1">
        <v>1000</v>
      </c>
      <c r="AA116" s="270">
        <f>X116*Y116/Z116</f>
        <v>390000</v>
      </c>
    </row>
    <row r="117" spans="2:27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X117" s="1">
        <v>80000000</v>
      </c>
      <c r="Y117" s="271">
        <f>(AA117/Z117)/X117*1000000</f>
        <v>4.5</v>
      </c>
      <c r="Z117" s="1">
        <v>1000</v>
      </c>
      <c r="AA117" s="1">
        <v>360000</v>
      </c>
    </row>
    <row r="118" spans="2:27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X118" s="1">
        <v>100000000</v>
      </c>
      <c r="Y118" s="271">
        <f>(AA118/Z118)/X118*1000000</f>
        <v>5.4</v>
      </c>
      <c r="Z118" s="1">
        <v>1000</v>
      </c>
      <c r="AA118" s="1">
        <v>540000</v>
      </c>
    </row>
    <row r="119" spans="2:27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X119" s="1">
        <v>120000000</v>
      </c>
      <c r="Y119" s="271">
        <f>(AA119/Z119)/X119*1000000</f>
        <v>4.5</v>
      </c>
      <c r="Z119" s="1">
        <v>1000</v>
      </c>
      <c r="AA119" s="1">
        <v>540000</v>
      </c>
    </row>
    <row r="120" spans="2:27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2:27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2:27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X122" s="1">
        <v>60000000</v>
      </c>
      <c r="Y122" s="272">
        <v>0.65</v>
      </c>
      <c r="Z122" s="1">
        <v>100</v>
      </c>
      <c r="AA122" s="270">
        <f>X122*Y122/Z122</f>
        <v>390000</v>
      </c>
    </row>
    <row r="123" spans="2:27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X123" s="1">
        <v>80000000</v>
      </c>
      <c r="Y123" s="273">
        <f>(AA123/Z123)/X123*10000</f>
        <v>0.45</v>
      </c>
      <c r="Z123" s="1">
        <v>100</v>
      </c>
      <c r="AA123" s="1">
        <v>360000</v>
      </c>
    </row>
    <row r="124" spans="2:27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X124" s="1">
        <v>100000000</v>
      </c>
      <c r="Y124" s="273">
        <f>(AA124/Z124)/X124*10000</f>
        <v>0.53999999999999992</v>
      </c>
      <c r="Z124" s="1">
        <v>100</v>
      </c>
      <c r="AA124" s="1">
        <v>540000</v>
      </c>
    </row>
    <row r="125" spans="2:27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X125" s="1">
        <v>120000000</v>
      </c>
      <c r="Y125" s="273">
        <f>(AA125/Z125)/X125*10000</f>
        <v>0.45</v>
      </c>
      <c r="Z125" s="1">
        <v>100</v>
      </c>
      <c r="AA125" s="1">
        <v>540000</v>
      </c>
    </row>
    <row r="126" spans="2:27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2:27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2:27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2:2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2:2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2:2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2:2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2:2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2:2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2:2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2:2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2:2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2:2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2:2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2:2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2:2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2:2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2:2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2:2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2:2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2:2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2:2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2:2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2:2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2:2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2:2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2:2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2:2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2:2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2:2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2:2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2:2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2:2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2:2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2:2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2:2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2:2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2:2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2:2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2:2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2:2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2:2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2:2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2:2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2:2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2:2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2:2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2:2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2:2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2:2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2:21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2:21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2:21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2:21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2:21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2:21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2:21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2:21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2:21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2:21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2:21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2:21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2:21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2:21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2:21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2:21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2:21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2:21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2:21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2:21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2:21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2:21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2:21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2:21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2:21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2:21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2:21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2:21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2:21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2:21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2:21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2:21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2:21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2:21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2:21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2:21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2:21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2:21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2:21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2:21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2:21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2:21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2:21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2:21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2:21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2:21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2:21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2:21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2:21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2:21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2:21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2:21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2:21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2:21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2:21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2:21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2:21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2:21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2:21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2:21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2:21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2:21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2:21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2:21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2:21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2:21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2:21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2:21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2:21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2:21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2:21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2:21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2:21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2:21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2:21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2:21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2:21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2:21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</sheetData>
  <sheetProtection algorithmName="SHA-512" hashValue="elAqgx5QC0pyd1eepj73zPMVVxDjj8wbjcEWAp9AfHU4CllN48Wgk/2nw6VqZso8jUJ8rPnaOupdF0isVH4UGg==" saltValue="PXeHoEgcczhp7nN927pfIA==" spinCount="100000" sheet="1" objects="1" scenarios="1"/>
  <protectedRanges>
    <protectedRange sqref="D4:D19" name="入力できる範囲1"/>
  </protectedRanges>
  <mergeCells count="115">
    <mergeCell ref="N2:P2"/>
    <mergeCell ref="W77:W78"/>
    <mergeCell ref="X77:AC77"/>
    <mergeCell ref="AD77:AI77"/>
    <mergeCell ref="AJ77:AO77"/>
    <mergeCell ref="Y98:Z98"/>
    <mergeCell ref="AA98:AB98"/>
    <mergeCell ref="AC98:AD98"/>
    <mergeCell ref="AE37:AE39"/>
    <mergeCell ref="AF37:AF39"/>
    <mergeCell ref="AH37:AI39"/>
    <mergeCell ref="W69:W70"/>
    <mergeCell ref="X69:AA69"/>
    <mergeCell ref="AB69:AE69"/>
    <mergeCell ref="AF69:AI69"/>
    <mergeCell ref="AD26:AD28"/>
    <mergeCell ref="AE26:AE28"/>
    <mergeCell ref="AF26:AF28"/>
    <mergeCell ref="X37:X39"/>
    <mergeCell ref="Y37:Y39"/>
    <mergeCell ref="Z37:Z39"/>
    <mergeCell ref="AA37:AA39"/>
    <mergeCell ref="AB37:AB39"/>
    <mergeCell ref="AC37:AC39"/>
    <mergeCell ref="AD37:AD39"/>
    <mergeCell ref="X26:X28"/>
    <mergeCell ref="Y26:Y28"/>
    <mergeCell ref="Z26:Z28"/>
    <mergeCell ref="AA26:AA28"/>
    <mergeCell ref="AB26:AB28"/>
    <mergeCell ref="AC26:AC28"/>
    <mergeCell ref="E21:G21"/>
    <mergeCell ref="H21:J21"/>
    <mergeCell ref="K21:M21"/>
    <mergeCell ref="S21:T21"/>
    <mergeCell ref="AD15:AD17"/>
    <mergeCell ref="AE15:AE17"/>
    <mergeCell ref="C22:L24"/>
    <mergeCell ref="N21:Q21"/>
    <mergeCell ref="AF15:AF17"/>
    <mergeCell ref="AG15:AG17"/>
    <mergeCell ref="E18:G19"/>
    <mergeCell ref="H18:J19"/>
    <mergeCell ref="K18:M19"/>
    <mergeCell ref="N18:P19"/>
    <mergeCell ref="S18:S19"/>
    <mergeCell ref="T17:T19"/>
    <mergeCell ref="X15:X17"/>
    <mergeCell ref="Y15:Y17"/>
    <mergeCell ref="Z15:Z17"/>
    <mergeCell ref="AA15:AA17"/>
    <mergeCell ref="AB15:AB17"/>
    <mergeCell ref="E16:G17"/>
    <mergeCell ref="H16:J17"/>
    <mergeCell ref="K16:M17"/>
    <mergeCell ref="N16:P17"/>
    <mergeCell ref="S16:S17"/>
    <mergeCell ref="Q17:Q19"/>
    <mergeCell ref="N8:P9"/>
    <mergeCell ref="S8:S9"/>
    <mergeCell ref="E11:G12"/>
    <mergeCell ref="H11:J12"/>
    <mergeCell ref="K11:M12"/>
    <mergeCell ref="N11:P12"/>
    <mergeCell ref="S11:S12"/>
    <mergeCell ref="Q12:Q14"/>
    <mergeCell ref="AC15:AC17"/>
    <mergeCell ref="AI4:AK4"/>
    <mergeCell ref="AM4:AM6"/>
    <mergeCell ref="Q5:Q9"/>
    <mergeCell ref="T5:T9"/>
    <mergeCell ref="E6:G7"/>
    <mergeCell ref="H6:J7"/>
    <mergeCell ref="K6:M7"/>
    <mergeCell ref="N6:P7"/>
    <mergeCell ref="S6:S7"/>
    <mergeCell ref="E8:G9"/>
    <mergeCell ref="S4:S5"/>
    <mergeCell ref="X4:X6"/>
    <mergeCell ref="Y4:AA4"/>
    <mergeCell ref="AC4:AC6"/>
    <mergeCell ref="AD4:AF4"/>
    <mergeCell ref="AH4:AH6"/>
    <mergeCell ref="K4:K5"/>
    <mergeCell ref="L4:L5"/>
    <mergeCell ref="M4:M5"/>
    <mergeCell ref="N4:N5"/>
    <mergeCell ref="O4:O5"/>
    <mergeCell ref="P4:P5"/>
    <mergeCell ref="E4:E5"/>
    <mergeCell ref="F4:F5"/>
    <mergeCell ref="B4:B9"/>
    <mergeCell ref="B11:B14"/>
    <mergeCell ref="B16:B19"/>
    <mergeCell ref="G4:G5"/>
    <mergeCell ref="H4:H5"/>
    <mergeCell ref="I4:I5"/>
    <mergeCell ref="J4:J5"/>
    <mergeCell ref="C1:C2"/>
    <mergeCell ref="W1:Y1"/>
    <mergeCell ref="Q2:Q3"/>
    <mergeCell ref="S2:S3"/>
    <mergeCell ref="T2:T3"/>
    <mergeCell ref="E2:G2"/>
    <mergeCell ref="H2:J2"/>
    <mergeCell ref="K2:M2"/>
    <mergeCell ref="T12:T14"/>
    <mergeCell ref="E13:G14"/>
    <mergeCell ref="H13:J14"/>
    <mergeCell ref="K13:M14"/>
    <mergeCell ref="N13:P14"/>
    <mergeCell ref="S13:S14"/>
    <mergeCell ref="H8:J9"/>
    <mergeCell ref="D1:D3"/>
    <mergeCell ref="K8:M9"/>
  </mergeCells>
  <phoneticPr fontId="2"/>
  <dataValidations count="1">
    <dataValidation type="list" allowBlank="1" showInputMessage="1" showErrorMessage="1" sqref="D5" xr:uid="{2770296A-2359-4EFC-8A07-DF9A3B5B7AE6}">
      <formula1>$AK$68:$AK$70</formula1>
    </dataValidation>
  </dataValidations>
  <pageMargins left="0.7" right="0.7" top="0.75" bottom="0.75" header="0.3" footer="0.3"/>
  <pageSetup paperSize="9" scale="5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保険料試算⑨</vt:lpstr>
      <vt:lpstr>保険料試算⑨!Print_Area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尚樹 北島</dc:creator>
  <cp:lastModifiedBy>尚樹 北島</cp:lastModifiedBy>
  <cp:lastPrinted>2025-03-18T07:15:33Z</cp:lastPrinted>
  <dcterms:created xsi:type="dcterms:W3CDTF">2023-09-21T00:10:10Z</dcterms:created>
  <dcterms:modified xsi:type="dcterms:W3CDTF">2025-04-01T05:33:46Z</dcterms:modified>
</cp:coreProperties>
</file>